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ural\Desktop\Laxmi Social Work\"/>
    </mc:Choice>
  </mc:AlternateContent>
  <xr:revisionPtr revIDLastSave="0" documentId="13_ncr:1_{5F89DBD5-36F8-45D0-9EA1-A15570692084}" xr6:coauthVersionLast="47" xr6:coauthVersionMax="47" xr10:uidLastSave="{00000000-0000-0000-0000-000000000000}"/>
  <bookViews>
    <workbookView xWindow="-108" yWindow="-108" windowWidth="23256" windowHeight="12456" firstSheet="1" activeTab="6" xr2:uid="{A73FA7C9-F9DE-48EE-9CB6-C35CF2BA7CB4}"/>
  </bookViews>
  <sheets>
    <sheet name="NCSC_Monthly_Report" sheetId="1" state="hidden" r:id="rId1"/>
    <sheet name="NCSC_2025_Quaterly_Report" sheetId="2" r:id="rId2"/>
    <sheet name="NSC_Projected_Report_2026" sheetId="3" state="hidden" r:id="rId3"/>
    <sheet name="Annual_Report_Comparision4,5,6" sheetId="5" state="hidden" r:id="rId4"/>
    <sheet name="Sheet1" sheetId="6" state="hidden" r:id="rId5"/>
    <sheet name="NCSC_Report_2024" sheetId="4" r:id="rId6"/>
    <sheet name="Final Combined Statement" sheetId="7" r:id="rId7"/>
    <sheet name="Nutshell Summary" sheetId="8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5" i="7" l="1"/>
  <c r="H66" i="7"/>
  <c r="H64" i="7"/>
  <c r="I66" i="7"/>
  <c r="I65" i="7"/>
  <c r="I64" i="7"/>
  <c r="G65" i="7"/>
  <c r="C65" i="7"/>
  <c r="C64" i="7"/>
  <c r="B64" i="7"/>
  <c r="B65" i="7"/>
  <c r="G66" i="7"/>
  <c r="C66" i="7"/>
  <c r="B66" i="7"/>
  <c r="U54" i="7"/>
  <c r="U21" i="7"/>
  <c r="G64" i="7" s="1"/>
  <c r="T54" i="5"/>
  <c r="G6" i="3"/>
  <c r="G21" i="3" s="1"/>
  <c r="T21" i="5"/>
  <c r="G51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C51" i="3"/>
  <c r="C21" i="3"/>
  <c r="G24" i="3"/>
  <c r="D21" i="3"/>
  <c r="E21" i="3"/>
  <c r="F21" i="3"/>
  <c r="F44" i="2"/>
  <c r="E44" i="2"/>
  <c r="D44" i="2"/>
  <c r="G44" i="2" s="1"/>
  <c r="O45" i="1"/>
  <c r="O46" i="1" s="1"/>
  <c r="L46" i="1"/>
  <c r="D46" i="1"/>
  <c r="E46" i="1"/>
  <c r="G46" i="1"/>
  <c r="H46" i="1"/>
  <c r="I46" i="1"/>
  <c r="J46" i="1"/>
  <c r="K46" i="1"/>
  <c r="M46" i="1"/>
  <c r="C46" i="1"/>
  <c r="N17" i="1"/>
  <c r="F17" i="1"/>
  <c r="E17" i="1"/>
  <c r="D17" i="1"/>
  <c r="C17" i="1"/>
  <c r="S12" i="1"/>
  <c r="S8" i="1"/>
  <c r="S14" i="1" s="1"/>
  <c r="S16" i="1" s="1"/>
  <c r="C21" i="2"/>
  <c r="D21" i="2"/>
  <c r="E21" i="2"/>
  <c r="F21" i="2"/>
  <c r="C22" i="2"/>
  <c r="D22" i="2"/>
  <c r="E22" i="2"/>
  <c r="F22" i="2"/>
  <c r="C23" i="2"/>
  <c r="D23" i="2"/>
  <c r="E23" i="2"/>
  <c r="F23" i="2"/>
  <c r="C24" i="2"/>
  <c r="D24" i="2"/>
  <c r="E24" i="2"/>
  <c r="F24" i="2"/>
  <c r="C25" i="2"/>
  <c r="D25" i="2"/>
  <c r="E25" i="2"/>
  <c r="F25" i="2"/>
  <c r="C26" i="2"/>
  <c r="D26" i="2"/>
  <c r="E26" i="2"/>
  <c r="F26" i="2"/>
  <c r="C27" i="2"/>
  <c r="D27" i="2"/>
  <c r="E27" i="2"/>
  <c r="F27" i="2"/>
  <c r="C28" i="2"/>
  <c r="E28" i="2"/>
  <c r="F28" i="2"/>
  <c r="C29" i="2"/>
  <c r="D29" i="2"/>
  <c r="E29" i="2"/>
  <c r="F29" i="2"/>
  <c r="C30" i="2"/>
  <c r="D30" i="2"/>
  <c r="E30" i="2"/>
  <c r="F30" i="2"/>
  <c r="C31" i="2"/>
  <c r="D31" i="2"/>
  <c r="E31" i="2"/>
  <c r="F31" i="2"/>
  <c r="C32" i="2"/>
  <c r="D32" i="2"/>
  <c r="E32" i="2"/>
  <c r="F32" i="2"/>
  <c r="C33" i="2"/>
  <c r="D33" i="2"/>
  <c r="E33" i="2"/>
  <c r="F33" i="2"/>
  <c r="C34" i="2"/>
  <c r="D34" i="2"/>
  <c r="E34" i="2"/>
  <c r="F34" i="2"/>
  <c r="C35" i="2"/>
  <c r="D35" i="2"/>
  <c r="E35" i="2"/>
  <c r="F35" i="2"/>
  <c r="C36" i="2"/>
  <c r="D36" i="2"/>
  <c r="E36" i="2"/>
  <c r="F36" i="2"/>
  <c r="C37" i="2"/>
  <c r="D37" i="2"/>
  <c r="E37" i="2"/>
  <c r="F37" i="2"/>
  <c r="C38" i="2"/>
  <c r="D38" i="2"/>
  <c r="E38" i="2"/>
  <c r="F38" i="2"/>
  <c r="C39" i="2"/>
  <c r="D39" i="2"/>
  <c r="E39" i="2"/>
  <c r="F39" i="2"/>
  <c r="C40" i="2"/>
  <c r="D40" i="2"/>
  <c r="E40" i="2"/>
  <c r="F40" i="2"/>
  <c r="C41" i="2"/>
  <c r="D41" i="2"/>
  <c r="E41" i="2"/>
  <c r="F41" i="2"/>
  <c r="C42" i="2"/>
  <c r="D42" i="2"/>
  <c r="E42" i="2"/>
  <c r="F42" i="2"/>
  <c r="C43" i="2"/>
  <c r="D43" i="2"/>
  <c r="E43" i="2"/>
  <c r="F43" i="2"/>
  <c r="C7" i="2"/>
  <c r="D7" i="2"/>
  <c r="E7" i="2"/>
  <c r="F7" i="2"/>
  <c r="C8" i="2"/>
  <c r="D8" i="2"/>
  <c r="E8" i="2"/>
  <c r="F8" i="2"/>
  <c r="C9" i="2"/>
  <c r="D9" i="2"/>
  <c r="E9" i="2"/>
  <c r="F9" i="2"/>
  <c r="C10" i="2"/>
  <c r="D10" i="2"/>
  <c r="E10" i="2"/>
  <c r="F10" i="2"/>
  <c r="C11" i="2"/>
  <c r="D11" i="2"/>
  <c r="E11" i="2"/>
  <c r="F11" i="2"/>
  <c r="C12" i="2"/>
  <c r="C13" i="2"/>
  <c r="D13" i="2"/>
  <c r="E13" i="2"/>
  <c r="F13" i="2"/>
  <c r="C14" i="2"/>
  <c r="D14" i="2"/>
  <c r="E14" i="2"/>
  <c r="F14" i="2"/>
  <c r="C15" i="2"/>
  <c r="D15" i="2"/>
  <c r="E15" i="2"/>
  <c r="F15" i="2"/>
  <c r="C16" i="2"/>
  <c r="D16" i="2"/>
  <c r="E16" i="2"/>
  <c r="F16" i="2"/>
  <c r="F6" i="2"/>
  <c r="E6" i="2"/>
  <c r="D6" i="2"/>
  <c r="C6" i="2"/>
  <c r="N29" i="1"/>
  <c r="N46" i="1" s="1"/>
  <c r="O16" i="1"/>
  <c r="O44" i="1"/>
  <c r="O42" i="1"/>
  <c r="O43" i="1"/>
  <c r="O40" i="1"/>
  <c r="E45" i="2" l="1"/>
  <c r="C45" i="2"/>
  <c r="F51" i="3"/>
  <c r="E51" i="3"/>
  <c r="D51" i="3"/>
  <c r="C17" i="2"/>
  <c r="G42" i="2"/>
  <c r="G38" i="2"/>
  <c r="G34" i="2"/>
  <c r="G32" i="2"/>
  <c r="G30" i="2"/>
  <c r="G27" i="2"/>
  <c r="F45" i="2"/>
  <c r="G23" i="2"/>
  <c r="G10" i="2"/>
  <c r="G40" i="2"/>
  <c r="G21" i="2"/>
  <c r="G6" i="2"/>
  <c r="G36" i="2"/>
  <c r="G25" i="2"/>
  <c r="G15" i="2"/>
  <c r="G14" i="2"/>
  <c r="G16" i="2"/>
  <c r="G13" i="2"/>
  <c r="G7" i="2"/>
  <c r="G43" i="2"/>
  <c r="G39" i="2"/>
  <c r="G35" i="2"/>
  <c r="G31" i="2"/>
  <c r="G24" i="2"/>
  <c r="G11" i="2"/>
  <c r="G9" i="2"/>
  <c r="G8" i="2"/>
  <c r="G41" i="2"/>
  <c r="G37" i="2"/>
  <c r="G33" i="2"/>
  <c r="G29" i="2"/>
  <c r="G26" i="2"/>
  <c r="G22" i="2"/>
  <c r="O41" i="1" l="1"/>
  <c r="O39" i="1"/>
  <c r="O38" i="1"/>
  <c r="O37" i="1"/>
  <c r="O36" i="1"/>
  <c r="O35" i="1"/>
  <c r="O34" i="1"/>
  <c r="O33" i="1"/>
  <c r="O32" i="1"/>
  <c r="O31" i="1"/>
  <c r="O30" i="1"/>
  <c r="O29" i="1"/>
  <c r="O27" i="1"/>
  <c r="O23" i="1"/>
  <c r="O22" i="1"/>
  <c r="O20" i="1"/>
  <c r="O24" i="1"/>
  <c r="F28" i="1"/>
  <c r="O15" i="1"/>
  <c r="O14" i="1"/>
  <c r="O13" i="1"/>
  <c r="O11" i="1"/>
  <c r="O10" i="1"/>
  <c r="O9" i="1"/>
  <c r="O8" i="1"/>
  <c r="O7" i="1"/>
  <c r="O6" i="1"/>
  <c r="M12" i="1"/>
  <c r="M17" i="1" s="1"/>
  <c r="L12" i="1"/>
  <c r="K12" i="1"/>
  <c r="K17" i="1" s="1"/>
  <c r="J12" i="1"/>
  <c r="J17" i="1" s="1"/>
  <c r="I12" i="1"/>
  <c r="H12" i="1"/>
  <c r="H17" i="1" s="1"/>
  <c r="G12" i="1"/>
  <c r="I17" i="1" l="1"/>
  <c r="E12" i="2"/>
  <c r="E17" i="2" s="1"/>
  <c r="F12" i="2"/>
  <c r="F17" i="2" s="1"/>
  <c r="L17" i="1"/>
  <c r="D12" i="2"/>
  <c r="G17" i="1"/>
  <c r="O28" i="1"/>
  <c r="D28" i="2"/>
  <c r="D45" i="2" s="1"/>
  <c r="F46" i="1"/>
  <c r="O25" i="1"/>
  <c r="O21" i="1"/>
  <c r="O26" i="1"/>
  <c r="O12" i="1"/>
  <c r="O17" i="1" s="1"/>
  <c r="D17" i="2" l="1"/>
  <c r="G12" i="2"/>
  <c r="G17" i="2" s="1"/>
  <c r="O48" i="1"/>
  <c r="G28" i="2"/>
  <c r="G45" i="2" s="1"/>
  <c r="M18" i="2" l="1"/>
  <c r="L26" i="3"/>
</calcChain>
</file>

<file path=xl/sharedStrings.xml><?xml version="1.0" encoding="utf-8"?>
<sst xmlns="http://schemas.openxmlformats.org/spreadsheetml/2006/main" count="1242" uniqueCount="418">
  <si>
    <t>Particulars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</si>
  <si>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</si>
  <si>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</si>
  <si>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</si>
  <si>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</si>
  <si>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</si>
  <si>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</si>
  <si>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</si>
  <si>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</si>
  <si>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</si>
  <si>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</si>
  <si>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</si>
  <si>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</si>
  <si>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</t>
  </si>
  <si>
    <t>Income</t>
  </si>
  <si>
    <t>Bar Badhu</t>
  </si>
  <si>
    <t>Purpose</t>
  </si>
  <si>
    <t>Pooja Income</t>
  </si>
  <si>
    <t>Prasad Income</t>
  </si>
  <si>
    <t>Hall Rental Income</t>
  </si>
  <si>
    <t>Office Rental Income</t>
  </si>
  <si>
    <t>Donations</t>
  </si>
  <si>
    <t>Shivaling</t>
  </si>
  <si>
    <t>NST Water Bill Reimbursement</t>
  </si>
  <si>
    <t>Car Pooja Income</t>
  </si>
  <si>
    <t>Deusi Bhailo Cash</t>
  </si>
  <si>
    <t>Expense</t>
  </si>
  <si>
    <t>Payroll Expense</t>
  </si>
  <si>
    <t>Payroll Taxes</t>
  </si>
  <si>
    <t>Mortgage Expense</t>
  </si>
  <si>
    <t>Kitchen Expense</t>
  </si>
  <si>
    <t>Cleaning Services</t>
  </si>
  <si>
    <t>Maintenance and Repairs</t>
  </si>
  <si>
    <t>Insurance Expense</t>
  </si>
  <si>
    <t>Paypal Processing Fee</t>
  </si>
  <si>
    <t>Covenant Trophies</t>
  </si>
  <si>
    <t>Baskota Bakejo Pasal</t>
  </si>
  <si>
    <t>Staffing Expense</t>
  </si>
  <si>
    <t>Art &amp; Design KTM Cal. Pay</t>
  </si>
  <si>
    <t>Bagaincha Restaurant</t>
  </si>
  <si>
    <t>Tent Rental</t>
  </si>
  <si>
    <t>Water Expense</t>
  </si>
  <si>
    <t>Electricity Expense</t>
  </si>
  <si>
    <t>Gas Expense</t>
  </si>
  <si>
    <t>Waste Expense</t>
  </si>
  <si>
    <t>Monthly Software Expense</t>
  </si>
  <si>
    <t>Noble One Pros C Sale</t>
  </si>
  <si>
    <t>Security</t>
  </si>
  <si>
    <t>City of Euless Permits</t>
  </si>
  <si>
    <t>Exterminator</t>
  </si>
  <si>
    <t>Dropbox Donations</t>
  </si>
  <si>
    <t>TOTAL</t>
  </si>
  <si>
    <t>Date</t>
  </si>
  <si>
    <t>Amount</t>
  </si>
  <si>
    <t>WF Beginning Cash</t>
  </si>
  <si>
    <t>EFCU Beginning Cash</t>
  </si>
  <si>
    <t>WF Ending Cash</t>
  </si>
  <si>
    <t>EFCU Ending Cash</t>
  </si>
  <si>
    <t>Net Cash 2025</t>
  </si>
  <si>
    <t>NET SURPLUS 2025</t>
  </si>
  <si>
    <t>BOT Loan Payment</t>
  </si>
  <si>
    <t>Cash with BOT Loan Payment</t>
  </si>
  <si>
    <t>Nepali Cultural &amp; Spiritual Center</t>
  </si>
  <si>
    <t>1212 Royal Pkwy, Euless, Tx 76040</t>
  </si>
  <si>
    <t>Income &amp; Expense for Year 2024</t>
  </si>
  <si>
    <t>Income &amp; Expense for Year 2025</t>
  </si>
  <si>
    <t>1212 Royal Pkwy, Euless, TX 76040</t>
  </si>
  <si>
    <t>1st Quarter</t>
  </si>
  <si>
    <t>3rd Quarter</t>
  </si>
  <si>
    <t>2nd Quarter</t>
  </si>
  <si>
    <t>4th  Quarter</t>
  </si>
  <si>
    <t>Remarks</t>
  </si>
  <si>
    <t>Lawn Mower</t>
  </si>
  <si>
    <t>Lawn Mow</t>
  </si>
  <si>
    <t>10% increase</t>
  </si>
  <si>
    <t>Set to zero</t>
  </si>
  <si>
    <t>Maintenance &amp; Repairs</t>
  </si>
  <si>
    <t>Projected Income &amp; Expense for Year 2026</t>
  </si>
  <si>
    <t>4th Quarter</t>
  </si>
  <si>
    <t>Car Pooja, Archana &amp; Other Puja</t>
  </si>
  <si>
    <t>Hall Rent</t>
  </si>
  <si>
    <t>Sunday Prasad</t>
  </si>
  <si>
    <t>Regular Donation</t>
  </si>
  <si>
    <t>Outdoor</t>
  </si>
  <si>
    <t>Bar Badhu Program</t>
  </si>
  <si>
    <t>Donation Box income</t>
  </si>
  <si>
    <t>Suite Rent/ Annex II</t>
  </si>
  <si>
    <t>Jamara Booking/Teej/Mahashivratri Puja</t>
  </si>
  <si>
    <t>$ -</t>
  </si>
  <si>
    <t>Waste Mgmt Fee Re-imbursement by NST</t>
  </si>
  <si>
    <t>Calendar Advertisement</t>
  </si>
  <si>
    <t>Stall Booking</t>
  </si>
  <si>
    <t>Election Nominee Fee</t>
  </si>
  <si>
    <t>Other Income</t>
  </si>
  <si>
    <t>Misc income</t>
  </si>
  <si>
    <t>Total Gross Income</t>
  </si>
  <si>
    <t>Kitchen Grocery/Utensils</t>
  </si>
  <si>
    <t>Cleaning</t>
  </si>
  <si>
    <t>Office Supplies</t>
  </si>
  <si>
    <t>Employee Payroll</t>
  </si>
  <si>
    <t>Other Staffing expenses/OD</t>
  </si>
  <si>
    <t>Guru Dakshina per Event</t>
  </si>
  <si>
    <t>Temple/Puja expenses</t>
  </si>
  <si>
    <t>Printing &amp; Stationary</t>
  </si>
  <si>
    <t>Lawn Services</t>
  </si>
  <si>
    <t>Insurance</t>
  </si>
  <si>
    <t>Water Utility</t>
  </si>
  <si>
    <t>Electricity &amp; Power &amp; Gas</t>
  </si>
  <si>
    <t>Waste Management</t>
  </si>
  <si>
    <t>Website/host maintenance fee</t>
  </si>
  <si>
    <t>Messaging service</t>
  </si>
  <si>
    <t>Advertisement/Social Media</t>
  </si>
  <si>
    <t>Registrations/Permit fee</t>
  </si>
  <si>
    <t>Construction/Remodeling</t>
  </si>
  <si>
    <t>Freight/Courier/Postage Expenses</t>
  </si>
  <si>
    <t>Repair/maintenance/inspection exp</t>
  </si>
  <si>
    <t>Purchase of Fixed assets</t>
  </si>
  <si>
    <t>Teej Expenses/Music, décor</t>
  </si>
  <si>
    <t>Misc Adjustment</t>
  </si>
  <si>
    <t>Loan repayment/Mortgage</t>
  </si>
  <si>
    <t>Misc Utility</t>
  </si>
  <si>
    <t>Calendar</t>
  </si>
  <si>
    <t>Bank Charges</t>
  </si>
  <si>
    <t>Square POS</t>
  </si>
  <si>
    <t>Paypal POS</t>
  </si>
  <si>
    <t>Taxes paid to IRS</t>
  </si>
  <si>
    <t>Total Expenses/Outflow</t>
  </si>
  <si>
    <t>Net Surplus</t>
  </si>
  <si>
    <t xml:space="preserve">Net Surplus </t>
  </si>
  <si>
    <t>Net Income</t>
  </si>
  <si>
    <t>Nawah EC Income(Annex I)</t>
  </si>
  <si>
    <t>Total Income for FY 2024</t>
  </si>
  <si>
    <t>Annex I: Nawah Income Summary (April 9-April 17)</t>
  </si>
  <si>
    <t>Summary</t>
  </si>
  <si>
    <t>Expenses Head</t>
  </si>
  <si>
    <t>Income from walk-in devotees</t>
  </si>
  <si>
    <t>Security Exp</t>
  </si>
  <si>
    <t>Income from Online</t>
  </si>
  <si>
    <t>Tickets Exp</t>
  </si>
  <si>
    <t>Income from donation box</t>
  </si>
  <si>
    <t>Guru Dakshina</t>
  </si>
  <si>
    <t>Construction &amp; Rental Exp</t>
  </si>
  <si>
    <t>Kitchen Expenses</t>
  </si>
  <si>
    <t>Expenses Booked</t>
  </si>
  <si>
    <t>Puja Expenses</t>
  </si>
  <si>
    <t>Music Expenses</t>
  </si>
  <si>
    <t>Office &amp; Logistic supplies</t>
  </si>
  <si>
    <t>Other Equipment</t>
  </si>
  <si>
    <t>Check-In &amp; Public Message</t>
  </si>
  <si>
    <t>Total Kalash Booked</t>
  </si>
  <si>
    <t>Online</t>
  </si>
  <si>
    <t>Front Desk</t>
  </si>
  <si>
    <t>Misc.</t>
  </si>
  <si>
    <t>Karta</t>
  </si>
  <si>
    <t>Kalash</t>
  </si>
  <si>
    <t>Video/Photo</t>
  </si>
  <si>
    <t>EFCU Beg Cash</t>
  </si>
  <si>
    <t>WF Closing cash</t>
  </si>
  <si>
    <t>EFCU Closing</t>
  </si>
  <si>
    <t>Net Cash Inflow-2024</t>
  </si>
  <si>
    <t>Difference</t>
  </si>
  <si>
    <t>(Approx Teej -&gt; $32000, ShivRatri -&gt;$17000, Dashain Jamara -&gt; $12000)</t>
  </si>
  <si>
    <t>(3rd n 4th quarter 20k each from NST</t>
  </si>
  <si>
    <t>50% increase</t>
  </si>
  <si>
    <t>5% increase</t>
  </si>
  <si>
    <t>5% increase (Depends on NewHire Work Load)</t>
  </si>
  <si>
    <t>Software Management Expense</t>
  </si>
  <si>
    <t>Software Mangement  Expense</t>
  </si>
  <si>
    <t>(25000-14200 ) = 10800 left to pay</t>
  </si>
  <si>
    <t>10 % increase</t>
  </si>
  <si>
    <t>20% increase</t>
  </si>
  <si>
    <t>ShivRatri Special</t>
  </si>
  <si>
    <t>One Day Ekaha Program</t>
  </si>
  <si>
    <t>NCSC Walk and Run</t>
  </si>
  <si>
    <t>Bhumi Shodhan</t>
  </si>
  <si>
    <t>Inaguration Program</t>
  </si>
  <si>
    <t>Life Event  Celebration Program</t>
  </si>
  <si>
    <t>50$ per person (50*400 = 20000)</t>
  </si>
  <si>
    <t>Hawan Kunda</t>
  </si>
  <si>
    <t>Small Garden</t>
  </si>
  <si>
    <t>Special Activities</t>
  </si>
  <si>
    <t xml:space="preserve"> Total </t>
  </si>
  <si>
    <t xml:space="preserve">                  Income &amp; Expense for Year 2024</t>
  </si>
  <si>
    <t xml:space="preserve">    Income &amp; Expense for Year 2025</t>
  </si>
  <si>
    <t>Area/Department</t>
  </si>
  <si>
    <t>Type of Inventory</t>
  </si>
  <si>
    <t>Label Code</t>
  </si>
  <si>
    <t>Name of Inventory</t>
  </si>
  <si>
    <t>No. of Units</t>
  </si>
  <si>
    <t>Cafeteria</t>
  </si>
  <si>
    <t>Computer &amp; Periferal</t>
  </si>
  <si>
    <t>Cafe-Apple TV</t>
  </si>
  <si>
    <t>Apple TV Box</t>
  </si>
  <si>
    <t>Cafe-LEDTV</t>
  </si>
  <si>
    <t>Led Wall TV BIG</t>
  </si>
  <si>
    <t>NCSC-CAFE-LAPTOP01</t>
  </si>
  <si>
    <t>Lenovo Laptop i3 Silver Color</t>
  </si>
  <si>
    <t>Cafe-Video01</t>
  </si>
  <si>
    <t>Artfox Video Controller</t>
  </si>
  <si>
    <t>NCSC Cafe-Audio01</t>
  </si>
  <si>
    <t>XAir Sound Controller</t>
  </si>
  <si>
    <t>NCSC CAFE-SPEAKER01</t>
  </si>
  <si>
    <t>EDISON 2000W BLUETOOTH SPEAKER</t>
  </si>
  <si>
    <t>NCSC CAFE-SPEAKER02</t>
  </si>
  <si>
    <t>Furniture</t>
  </si>
  <si>
    <t>NCSC-CAFE-CABINET01</t>
  </si>
  <si>
    <t>STEEL CABINET BLACK COLOR 3 SHELVES</t>
  </si>
  <si>
    <t>NCSC-CAFE-CABINET02</t>
  </si>
  <si>
    <t>NCSC-CAFE-PODIUM</t>
  </si>
  <si>
    <t>STAND PODIUM WOODEN AT BIG HALL</t>
  </si>
  <si>
    <t>NCSC-CAFE-TABLE01</t>
  </si>
  <si>
    <t>WOODEN COFFEE TABLE MARBLE DESIGN ON TOP</t>
  </si>
  <si>
    <t>NCSC-CAFE-BGCHAIR01</t>
  </si>
  <si>
    <t>BRIDAL CHAIR SET</t>
  </si>
  <si>
    <t>Office</t>
  </si>
  <si>
    <t>NCSC-OFFICE-SOFA01</t>
  </si>
  <si>
    <t>SINGLE SOFA SET CREAM FLORAL PRINT CLOTH</t>
  </si>
  <si>
    <t>NCSC-OFFICE-SOFA02</t>
  </si>
  <si>
    <t>DOUBLE SOFA SET CREAM FLORAL PRINT CLOTH</t>
  </si>
  <si>
    <t>NCSC-OFFICE-CABINET01</t>
  </si>
  <si>
    <t>STEEL CABINET BLACK COLOR 2 SHELVES</t>
  </si>
  <si>
    <t>NCSC-OFFICE-CABINET02</t>
  </si>
  <si>
    <t>NCSC-OFFICE-CABINET03</t>
  </si>
  <si>
    <t>STEEL CABINET BLACK WARDROBE BOT</t>
  </si>
  <si>
    <t>NCSC-OFFICE-CABINET04</t>
  </si>
  <si>
    <t>STEEL CABINET BLACK WARDROBE EC</t>
  </si>
  <si>
    <t>NCSC-OFFICE-FRAME1</t>
  </si>
  <si>
    <t>FRAME STAND WOODEN 5 SELVES</t>
  </si>
  <si>
    <t>NCSC-OFFICE-TABLE01</t>
  </si>
  <si>
    <t>Office Table President Wooden</t>
  </si>
  <si>
    <t>NCSC-OFFICE-TABLE02</t>
  </si>
  <si>
    <t>Office Table President Wooden L shaped</t>
  </si>
  <si>
    <t>NCSC-OFFICE-PRINTER 01</t>
  </si>
  <si>
    <t>Brother MFC L2820DW Printer</t>
  </si>
  <si>
    <t>NCSC-OFFICE-CPU01</t>
  </si>
  <si>
    <t>HP CPU I5 BOT</t>
  </si>
  <si>
    <t>NCSC-OFFICE-CPU02</t>
  </si>
  <si>
    <t>HP CPU I5 EC SILVER COLOR</t>
  </si>
  <si>
    <t>NCSC-OFFICE-MNT01</t>
  </si>
  <si>
    <t>LG 19" Desktop Monitor</t>
  </si>
  <si>
    <t>NCSC-OFFICE-MNT02</t>
  </si>
  <si>
    <t>VISION 17" Desktop Monitor</t>
  </si>
  <si>
    <t>NCSC-OFFICE-CC01</t>
  </si>
  <si>
    <t>Adissa Currency Counter</t>
  </si>
  <si>
    <t>NCSC-OFFICE-PUNCHING01</t>
  </si>
  <si>
    <t>Stapples Punching Machine Bigger</t>
  </si>
  <si>
    <t>NCSC-OFFICE-TV01</t>
  </si>
  <si>
    <t>Vizio 55" Smart TV with movable Stand</t>
  </si>
  <si>
    <t>NCSC-OFFICE-SPEAKER01</t>
  </si>
  <si>
    <t>Legend 208A series Mini Speaker with BT</t>
  </si>
  <si>
    <t>NCSC-OFFICE-SPEAKER02</t>
  </si>
  <si>
    <t>NCSC-OFFICE-PC1</t>
  </si>
  <si>
    <t>President Chair Brown Leather</t>
  </si>
  <si>
    <t>NCSC-OFFICE-IPAD01</t>
  </si>
  <si>
    <t>Apple IPAD 11" 256 GB Light Blue</t>
  </si>
  <si>
    <t>NCSC-OFFICE-LAPTOP01</t>
  </si>
  <si>
    <t>HP 15" Chromebook Silver Color</t>
  </si>
  <si>
    <t>NCSC-OFFICE-LAPTOP02</t>
  </si>
  <si>
    <t>Microsoft Surface Pro 5, 256 GB Silver Color</t>
  </si>
  <si>
    <t>NCSC-OFFICE-PRINTER02</t>
  </si>
  <si>
    <t>Brother Label Printer PT-D220</t>
  </si>
  <si>
    <t>NCSC-OFFICE-SQR</t>
  </si>
  <si>
    <t>Square Card Reader</t>
  </si>
  <si>
    <t>NCSC-OFFICE-WEBCAM01</t>
  </si>
  <si>
    <t>Obsbot Tiny 2 Lite Webcam</t>
  </si>
  <si>
    <t>NCSC-OFFICE-SC01</t>
  </si>
  <si>
    <t>Secretary Office Chair Black</t>
  </si>
  <si>
    <t>NCSC-OFFICE-TV02</t>
  </si>
  <si>
    <t>Vizio 55" Smart TV for CCTV monitor</t>
  </si>
  <si>
    <t>NCSC-OFFICE-HEATER01</t>
  </si>
  <si>
    <t>HUNTER Movable Heater</t>
  </si>
  <si>
    <t>NCSC-OFFICE-DVR01</t>
  </si>
  <si>
    <t>AMCREST Digital Video Recorder 16 Cam</t>
  </si>
  <si>
    <t>NCSC-OFFICE-DVR02</t>
  </si>
  <si>
    <t>NCSC-OFFICE-IPAD02</t>
  </si>
  <si>
    <t>IPAD 10 front desk (POS)</t>
  </si>
  <si>
    <t>NCSC-OFFICE-MNT03</t>
  </si>
  <si>
    <t>SAMSUNG 19 INCH monitor front office</t>
  </si>
  <si>
    <t>NCSC-OFFICE-PRINTER03</t>
  </si>
  <si>
    <t>Dell 1135n printer with scanner and fax</t>
  </si>
  <si>
    <t>NCSC-OFFICE-CPU03</t>
  </si>
  <si>
    <t>ASUS I3 CPU with 1 TB storage for Manager Desk</t>
  </si>
  <si>
    <t>Stationary</t>
  </si>
  <si>
    <t>NCSC-OFFICE-PUNCHING02</t>
  </si>
  <si>
    <t>3 pin punching machine manager desk</t>
  </si>
  <si>
    <t>Donation Box</t>
  </si>
  <si>
    <t>NCSC-Office-DB01</t>
  </si>
  <si>
    <t>Donation box metal with number lock</t>
  </si>
  <si>
    <t>NCSC-Office-DB02</t>
  </si>
  <si>
    <t>Donation box wooden pagoda style</t>
  </si>
  <si>
    <t>NCSC-Office-TV03</t>
  </si>
  <si>
    <t>85 Inch Samsung TV front desk</t>
  </si>
  <si>
    <t>NCSC-Office-TV04</t>
  </si>
  <si>
    <t>75 Inch Samsung TV front desk(member TV)</t>
  </si>
  <si>
    <t>NCSC-Office-TV05</t>
  </si>
  <si>
    <t>NCSC-Office-TV06</t>
  </si>
  <si>
    <t>Community Hall</t>
  </si>
  <si>
    <t>NCSC-CH-TV01</t>
  </si>
  <si>
    <t>75" Samsung TV Community Hall</t>
  </si>
  <si>
    <t>Business Suite</t>
  </si>
  <si>
    <t>NCSC-BS-SOFA01</t>
  </si>
  <si>
    <t>Office Sofa set Leather Black in color</t>
  </si>
  <si>
    <t>NCSC-BS-SOFA02</t>
  </si>
  <si>
    <t>NCSC-BS-TV01</t>
  </si>
  <si>
    <t>75" Samsung TV Conference Room</t>
  </si>
  <si>
    <t>NCSC-BS-DB01</t>
  </si>
  <si>
    <t>Donation Box metal with number lock</t>
  </si>
  <si>
    <t>NCSC-OFFICE-SPEAKER03</t>
  </si>
  <si>
    <t>Temple</t>
  </si>
  <si>
    <t>NCSC-TEMPLE-DB01</t>
  </si>
  <si>
    <t>Donation Box wooden small size</t>
  </si>
  <si>
    <t>NCSC-TEMPLE-DB02</t>
  </si>
  <si>
    <t>NCSC-TEMPLE-DB03</t>
  </si>
  <si>
    <t>Donation Box wooden Pyagoda Style</t>
  </si>
  <si>
    <t>NCSC-TEMPLE-DB04</t>
  </si>
  <si>
    <t>Donation Box Safe Style Metal</t>
  </si>
  <si>
    <t>NCSC-TEMPLE-IPAD03</t>
  </si>
  <si>
    <t>FUSION Wiondows Tablet 10 inch windows 10 Kiosk</t>
  </si>
  <si>
    <t>NCSC-TEMPLE-SQR02</t>
  </si>
  <si>
    <t>Square Terminal POS handheld device</t>
  </si>
  <si>
    <t>NCSC-TEMPLE-MT</t>
  </si>
  <si>
    <t>Mount-It Stand Mount for Ipad digital donation kiosk</t>
  </si>
  <si>
    <t>Tools &amp; Equipment</t>
  </si>
  <si>
    <t>NCSC-TEMPLE-FD1</t>
  </si>
  <si>
    <t>Atosa Single Window Door Refregerator at temple</t>
  </si>
  <si>
    <t>NCSC-TEMPLE-WR01</t>
  </si>
  <si>
    <t>Toner Wireless Microphone Receiver set</t>
  </si>
  <si>
    <t>NCSC-TEMPLE-WR02</t>
  </si>
  <si>
    <t>Sennheiser Wireless Microphone Receiver set</t>
  </si>
  <si>
    <t>NCSC-TEMPLE-SS02</t>
  </si>
  <si>
    <t>Pyle BT receiver, sound mixture set</t>
  </si>
  <si>
    <t>NCSC-TEMPLE-SS01</t>
  </si>
  <si>
    <t>MIX12FX Sound Mixture composer, arranger</t>
  </si>
  <si>
    <t>NCSC-TEMPLE-VC01</t>
  </si>
  <si>
    <t>Sharp Battery Rechargable Vaccum Cleaner with Charging Set</t>
  </si>
  <si>
    <t>NCSC-TEMPLE-VC02</t>
  </si>
  <si>
    <t>Vaccum Cleaner big one inside temple</t>
  </si>
  <si>
    <t>NCSC-TEMPLE-MO01</t>
  </si>
  <si>
    <t>Black Decker Small Microwave Oven</t>
  </si>
  <si>
    <t>NCSC-TEMPLE-EJ01</t>
  </si>
  <si>
    <t>Electic Jug water Heater 2 ltr</t>
  </si>
  <si>
    <t>NCSC-TEMPLE-TR01</t>
  </si>
  <si>
    <t>Food trolley 6 feet Steel</t>
  </si>
  <si>
    <t>NCSC-TEMPLE-BGCHAIR03</t>
  </si>
  <si>
    <t>NCSC-TEMPLE-COFTable01</t>
  </si>
  <si>
    <t>Coffee Table inside temple brown color</t>
  </si>
  <si>
    <t>NCSC-TEMPLE-FC01</t>
  </si>
  <si>
    <t>4 drawer metal file cabinets</t>
  </si>
  <si>
    <t>Kitchen</t>
  </si>
  <si>
    <t>NCSC-KITCHEN-TR01</t>
  </si>
  <si>
    <t>NCSC-KITCHEN-TR02</t>
  </si>
  <si>
    <t>Food trolley 4 feet Steel</t>
  </si>
  <si>
    <t>NCSC-KITCHEN-TR03</t>
  </si>
  <si>
    <t>NCSC-KITCHEN-TR04</t>
  </si>
  <si>
    <t>Food trolley 8 feet Steel</t>
  </si>
  <si>
    <t>NCSC-KITCHEN-STOVE01</t>
  </si>
  <si>
    <t>Commercial kitchen stove 6 burner</t>
  </si>
  <si>
    <t>NCSC-KITCHEN-STOVE02</t>
  </si>
  <si>
    <t>Commercial kitchen stove single burner</t>
  </si>
  <si>
    <t>NCSC-KITCHEN-STOVE03</t>
  </si>
  <si>
    <t>NCSC-KITCHEN-MO01</t>
  </si>
  <si>
    <t>TOSHIBA Microwave Oven Big</t>
  </si>
  <si>
    <t>NCSC-KITCHEN-MO02</t>
  </si>
  <si>
    <t>Sharp Microwave Oven Small One</t>
  </si>
  <si>
    <t>Store Room</t>
  </si>
  <si>
    <t>NCSC-STORE-CABINET01</t>
  </si>
  <si>
    <t>Temple store room metal cabinet for musical instruments</t>
  </si>
  <si>
    <t>Musical Instruments</t>
  </si>
  <si>
    <t>NCSC-STORE-HR01</t>
  </si>
  <si>
    <t>Harmonium set New</t>
  </si>
  <si>
    <t>NCSC-STORE-HR02</t>
  </si>
  <si>
    <t>Harmonium set Old</t>
  </si>
  <si>
    <t>Inventory List for Year 2025</t>
  </si>
  <si>
    <t>NCSC-OFFICE-CHAIR01</t>
  </si>
  <si>
    <t>Chair Sets</t>
  </si>
  <si>
    <t>NCSC-STORE-CABINET02</t>
  </si>
  <si>
    <t>NCSC-STORE-CABINET03</t>
  </si>
  <si>
    <t>NCSC-STORE-CABINET04</t>
  </si>
  <si>
    <t>NCSC-STORE-CABINET05</t>
  </si>
  <si>
    <t>NCSC-STORE-CABINET06</t>
  </si>
  <si>
    <t>NCSC-STORE-CABINET07</t>
  </si>
  <si>
    <t>NCSC-STORE-CABINET08</t>
  </si>
  <si>
    <t>NCSC-STORE-CABINET09</t>
  </si>
  <si>
    <t>NCSC-STORE-CABINET10</t>
  </si>
  <si>
    <t>Dholak</t>
  </si>
  <si>
    <t>Tabala Set</t>
  </si>
  <si>
    <t>Madal Set</t>
  </si>
  <si>
    <t>Black</t>
  </si>
  <si>
    <t>Red</t>
  </si>
  <si>
    <t>Khaijedi</t>
  </si>
  <si>
    <t>Jhurma</t>
  </si>
  <si>
    <t>Jyali</t>
  </si>
  <si>
    <t>Mic Stand</t>
  </si>
  <si>
    <t>Yellow</t>
  </si>
  <si>
    <t>NCSC-STORE-CABINET11</t>
  </si>
  <si>
    <t>Insurance Expense(25%)</t>
  </si>
  <si>
    <t>**</t>
  </si>
  <si>
    <t>Gross Income</t>
  </si>
  <si>
    <t xml:space="preserve">Expense </t>
  </si>
  <si>
    <t xml:space="preserve">Net Income </t>
  </si>
  <si>
    <t>*Due to the major initiative one time Income added</t>
  </si>
  <si>
    <t>2024/2025</t>
  </si>
  <si>
    <t>2025/2026</t>
  </si>
  <si>
    <t>* Note: Due to Nawaha conducted in 2024</t>
  </si>
  <si>
    <t>Crystal Shivaling Purchase (Nepal)</t>
  </si>
  <si>
    <t xml:space="preserve">Yearly Calendar Design Cost </t>
  </si>
  <si>
    <t xml:space="preserve"> Event Expense </t>
  </si>
  <si>
    <t>Noble One Pros C Sale( AC Maintainance)</t>
  </si>
  <si>
    <t>Exterminator(Pest Control)</t>
  </si>
  <si>
    <t>Software Development  Expense</t>
  </si>
  <si>
    <t>* Maintanance and repair includes kitchen and AC and Mandir</t>
  </si>
  <si>
    <t>* Charge fee for the fire : Greeecetab clining</t>
  </si>
  <si>
    <t xml:space="preserve">** Shivaling purchase from Nepal </t>
  </si>
  <si>
    <t xml:space="preserve">* Include(Twillo Source , Heroku, Intuit ) 5000 + members </t>
  </si>
  <si>
    <t>* Excluded Nawaha Net Income( $192,531.89) from the 2024 Gross &amp; Net Income .</t>
  </si>
  <si>
    <t xml:space="preserve">*Due to the major initiative one time Income added and also expected increase in the total inflow visitors </t>
  </si>
  <si>
    <t xml:space="preserve">                  Income &amp; Expense for Year 2024/2025/2026</t>
  </si>
  <si>
    <t xml:space="preserve">Nawaha NetIncome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</si>
</sst>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&quot;$&quot;#,##0"/>
  </numFmts>
  <fonts count="4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sz val="19"/>
      <color theme="1"/>
      <name val="Calibri"/>
      <family val="2"/>
    </font>
    <font>
      <sz val="13"/>
      <color theme="1"/>
      <name val="Calibri"/>
      <family val="2"/>
    </font>
    <font>
      <sz val="11"/>
      <color theme="1"/>
      <name val="Calibri"/>
      <family val="2"/>
    </font>
    <font>
      <sz val="16"/>
      <color theme="1"/>
      <name val="Calibri"/>
      <family val="2"/>
    </font>
    <font>
      <b/>
      <sz val="14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8"/>
      <color theme="1"/>
      <name val="Calibri"/>
      <family val="2"/>
    </font>
    <font>
      <b/>
      <sz val="18"/>
      <color theme="1"/>
      <name val="Calibri"/>
      <family val="2"/>
    </font>
    <font>
      <b/>
      <sz val="16"/>
      <color theme="1"/>
      <name val="Calibri"/>
      <family val="2"/>
    </font>
    <font>
      <sz val="11"/>
      <color rgb="FFFFFFFF"/>
      <name val="Roboto"/>
    </font>
    <font>
      <sz val="11"/>
      <color theme="1"/>
      <name val="Roboto"/>
    </font>
    <font>
      <sz val="11"/>
      <color rgb="FF434343"/>
      <name val="Roboto"/>
    </font>
    <font>
      <b/>
      <sz val="11"/>
      <color theme="1"/>
      <name val="Roboto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4"/>
      <color rgb="FFFFFFFF"/>
      <name val="Roboto"/>
    </font>
    <font>
      <sz val="14"/>
      <color theme="1"/>
      <name val="Calibri"/>
      <family val="2"/>
    </font>
    <font>
      <sz val="14"/>
      <color rgb="FFFFFFFF"/>
      <name val="Times New Roman"/>
      <family val="1"/>
    </font>
    <font>
      <b/>
      <sz val="13"/>
      <color theme="1"/>
      <name val="Calibri"/>
      <family val="2"/>
    </font>
    <font>
      <b/>
      <sz val="14"/>
      <color theme="1"/>
      <name val="Times New Roman"/>
      <family val="1"/>
    </font>
    <font>
      <b/>
      <sz val="16"/>
      <color theme="1"/>
      <name val="Aptos Narrow"/>
      <family val="2"/>
      <scheme val="minor"/>
    </font>
    <font>
      <b/>
      <sz val="14"/>
      <color theme="1"/>
      <name val="Calibri"/>
      <family val="2"/>
    </font>
    <font>
      <b/>
      <i/>
      <sz val="16"/>
      <color theme="1"/>
      <name val="Aptos Narrow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b/>
      <i/>
      <sz val="18"/>
      <color theme="1"/>
      <name val="Calibri"/>
      <family val="2"/>
    </font>
    <font>
      <b/>
      <i/>
      <sz val="16"/>
      <color theme="1"/>
      <name val="Calibri"/>
      <family val="2"/>
    </font>
    <font>
      <sz val="11"/>
      <color rgb="FFFF0000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4"/>
      <color rgb="FFFFFFFF"/>
      <name val="Times New Roman"/>
      <family val="1"/>
    </font>
    <font>
      <sz val="14"/>
      <color rgb="FFFF0000"/>
      <name val="Aptos Narrow"/>
      <family val="2"/>
      <scheme val="minor"/>
    </font>
    <font>
      <b/>
      <sz val="14"/>
      <color rgb="FFFF0000"/>
      <name val="Aptos Narrow"/>
      <family val="2"/>
      <scheme val="minor"/>
    </font>
  </fonts>
  <fills count="25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35685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8F9FA"/>
        <bgColor indexed="64"/>
      </patternFill>
    </fill>
    <fill>
      <patternFill patternType="solid">
        <fgColor rgb="FF660000"/>
        <bgColor indexed="64"/>
      </patternFill>
    </fill>
    <fill>
      <patternFill patternType="solid">
        <fgColor rgb="FFF6F8F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/>
      <right/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284E3F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284E3F"/>
      </left>
      <right style="medium">
        <color rgb="FF356854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356854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284E3F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284E3F"/>
      </left>
      <right style="medium">
        <color rgb="FF274E13"/>
      </right>
      <top style="medium">
        <color rgb="FFCCCCCC"/>
      </top>
      <bottom style="medium">
        <color rgb="FF284E3F"/>
      </bottom>
      <diagonal/>
    </border>
    <border>
      <left style="medium">
        <color rgb="FFCCCCCC"/>
      </left>
      <right style="medium">
        <color rgb="FF274E13"/>
      </right>
      <top style="medium">
        <color rgb="FFCCCCCC"/>
      </top>
      <bottom style="medium">
        <color rgb="FF284E3F"/>
      </bottom>
      <diagonal/>
    </border>
    <border>
      <left style="medium">
        <color rgb="FFCCCCCC"/>
      </left>
      <right style="medium">
        <color rgb="FF284E3F"/>
      </right>
      <top style="medium">
        <color rgb="FFCCCCCC"/>
      </top>
      <bottom style="medium">
        <color rgb="FF284E3F"/>
      </bottom>
      <diagonal/>
    </border>
    <border>
      <left style="medium">
        <color rgb="FF284E3F"/>
      </left>
      <right style="medium">
        <color rgb="FF66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660000"/>
      </right>
      <top style="medium">
        <color rgb="FFCCCCCC"/>
      </top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23">
    <xf numFmtId="0" fontId="0" fillId="0" borderId="0" xfId="0"/>
    <xf numFmtId="0" fontId="2" fillId="2" borderId="1" xfId="0" applyFont="1" applyFill="1" applyBorder="1" applyAlignment="1">
      <alignment horizontal="center"/>
    </xf>
    <xf numFmtId="0" fontId="0" fillId="3" borderId="0" xfId="0" applyFill="1"/>
    <xf numFmtId="0" fontId="4" fillId="0" borderId="1" xfId="0" applyFont="1" applyBorder="1"/>
    <xf numFmtId="0" fontId="3" fillId="3" borderId="3" xfId="0" applyFont="1" applyFill="1" applyBorder="1"/>
    <xf numFmtId="0" fontId="3" fillId="3" borderId="2" xfId="0" applyFont="1" applyFill="1" applyBorder="1"/>
    <xf numFmtId="0" fontId="3" fillId="3" borderId="4" xfId="0" applyFont="1" applyFill="1" applyBorder="1"/>
    <xf numFmtId="164" fontId="0" fillId="3" borderId="0" xfId="1" applyNumberFormat="1" applyFont="1" applyFill="1"/>
    <xf numFmtId="0" fontId="2" fillId="4" borderId="1" xfId="0" applyFont="1" applyFill="1" applyBorder="1" applyAlignment="1">
      <alignment horizontal="center"/>
    </xf>
    <xf numFmtId="164" fontId="0" fillId="3" borderId="0" xfId="0" applyNumberFormat="1" applyFill="1"/>
    <xf numFmtId="164" fontId="2" fillId="4" borderId="1" xfId="1" applyNumberFormat="1" applyFont="1" applyFill="1" applyBorder="1" applyAlignment="1">
      <alignment horizontal="center"/>
    </xf>
    <xf numFmtId="0" fontId="3" fillId="3" borderId="5" xfId="0" applyFont="1" applyFill="1" applyBorder="1"/>
    <xf numFmtId="0" fontId="3" fillId="3" borderId="6" xfId="0" applyFont="1" applyFill="1" applyBorder="1"/>
    <xf numFmtId="0" fontId="3" fillId="3" borderId="7" xfId="0" applyFont="1" applyFill="1" applyBorder="1"/>
    <xf numFmtId="164" fontId="0" fillId="0" borderId="1" xfId="1" applyNumberFormat="1" applyFont="1" applyBorder="1"/>
    <xf numFmtId="14" fontId="0" fillId="3" borderId="1" xfId="0" applyNumberFormat="1" applyFill="1" applyBorder="1"/>
    <xf numFmtId="0" fontId="0" fillId="3" borderId="1" xfId="0" applyFill="1" applyBorder="1"/>
    <xf numFmtId="0" fontId="2" fillId="5" borderId="1" xfId="0" applyFont="1" applyFill="1" applyBorder="1" applyAlignment="1">
      <alignment horizontal="center"/>
    </xf>
    <xf numFmtId="0" fontId="2" fillId="3" borderId="1" xfId="0" applyFont="1" applyFill="1" applyBorder="1"/>
    <xf numFmtId="0" fontId="2" fillId="5" borderId="1" xfId="0" applyFont="1" applyFill="1" applyBorder="1"/>
    <xf numFmtId="0" fontId="3" fillId="3" borderId="1" xfId="0" applyFont="1" applyFill="1" applyBorder="1"/>
    <xf numFmtId="0" fontId="6" fillId="0" borderId="1" xfId="0" applyFont="1" applyBorder="1"/>
    <xf numFmtId="0" fontId="9" fillId="6" borderId="14" xfId="0" applyFont="1" applyFill="1" applyBorder="1" applyAlignment="1">
      <alignment wrapText="1"/>
    </xf>
    <xf numFmtId="0" fontId="0" fillId="6" borderId="0" xfId="0" applyFill="1"/>
    <xf numFmtId="0" fontId="0" fillId="0" borderId="2" xfId="0" applyBorder="1"/>
    <xf numFmtId="0" fontId="0" fillId="0" borderId="4" xfId="0" applyBorder="1"/>
    <xf numFmtId="164" fontId="0" fillId="0" borderId="4" xfId="1" applyNumberFormat="1" applyFont="1" applyBorder="1"/>
    <xf numFmtId="164" fontId="2" fillId="2" borderId="0" xfId="1" applyNumberFormat="1" applyFont="1" applyFill="1" applyBorder="1" applyAlignment="1">
      <alignment horizontal="center"/>
    </xf>
    <xf numFmtId="164" fontId="2" fillId="4" borderId="9" xfId="1" applyNumberFormat="1" applyFont="1" applyFill="1" applyBorder="1" applyAlignment="1">
      <alignment horizontal="center"/>
    </xf>
    <xf numFmtId="164" fontId="2" fillId="4" borderId="0" xfId="1" applyNumberFormat="1" applyFont="1" applyFill="1" applyBorder="1" applyAlignment="1">
      <alignment horizontal="center"/>
    </xf>
    <xf numFmtId="0" fontId="0" fillId="0" borderId="15" xfId="0" applyBorder="1"/>
    <xf numFmtId="0" fontId="0" fillId="0" borderId="16" xfId="0" applyBorder="1"/>
    <xf numFmtId="0" fontId="9" fillId="6" borderId="0" xfId="0" applyFont="1" applyFill="1" applyAlignment="1">
      <alignment wrapText="1"/>
    </xf>
    <xf numFmtId="164" fontId="11" fillId="7" borderId="1" xfId="1" applyNumberFormat="1" applyFont="1" applyFill="1" applyBorder="1"/>
    <xf numFmtId="164" fontId="11" fillId="9" borderId="1" xfId="1" applyNumberFormat="1" applyFont="1" applyFill="1" applyBorder="1"/>
    <xf numFmtId="0" fontId="14" fillId="6" borderId="0" xfId="0" applyFont="1" applyFill="1" applyAlignment="1">
      <alignment horizontal="center" wrapText="1"/>
    </xf>
    <xf numFmtId="0" fontId="15" fillId="6" borderId="0" xfId="0" applyFont="1" applyFill="1" applyAlignment="1">
      <alignment horizontal="center" wrapText="1"/>
    </xf>
    <xf numFmtId="0" fontId="0" fillId="10" borderId="0" xfId="0" applyFill="1"/>
    <xf numFmtId="0" fontId="0" fillId="0" borderId="1" xfId="0" applyBorder="1"/>
    <xf numFmtId="0" fontId="0" fillId="9" borderId="1" xfId="0" applyFill="1" applyBorder="1"/>
    <xf numFmtId="164" fontId="2" fillId="4" borderId="3" xfId="1" applyNumberFormat="1" applyFont="1" applyFill="1" applyBorder="1" applyAlignment="1">
      <alignment horizontal="center"/>
    </xf>
    <xf numFmtId="164" fontId="2" fillId="4" borderId="5" xfId="1" applyNumberFormat="1" applyFont="1" applyFill="1" applyBorder="1" applyAlignment="1">
      <alignment horizontal="center"/>
    </xf>
    <xf numFmtId="0" fontId="9" fillId="0" borderId="10" xfId="0" applyFont="1" applyBorder="1" applyAlignment="1">
      <alignment wrapText="1"/>
    </xf>
    <xf numFmtId="0" fontId="17" fillId="11" borderId="17" xfId="0" applyFont="1" applyFill="1" applyBorder="1" applyAlignment="1">
      <alignment vertical="center" wrapText="1"/>
    </xf>
    <xf numFmtId="0" fontId="17" fillId="11" borderId="18" xfId="0" applyFont="1" applyFill="1" applyBorder="1" applyAlignment="1">
      <alignment vertical="center" wrapText="1"/>
    </xf>
    <xf numFmtId="0" fontId="17" fillId="11" borderId="19" xfId="0" applyFont="1" applyFill="1" applyBorder="1" applyAlignment="1">
      <alignment vertical="center" wrapText="1"/>
    </xf>
    <xf numFmtId="0" fontId="18" fillId="12" borderId="20" xfId="0" applyFont="1" applyFill="1" applyBorder="1" applyAlignment="1">
      <alignment vertical="center" wrapText="1"/>
    </xf>
    <xf numFmtId="8" fontId="19" fillId="12" borderId="21" xfId="0" applyNumberFormat="1" applyFont="1" applyFill="1" applyBorder="1" applyAlignment="1">
      <alignment horizontal="right" vertical="center" wrapText="1"/>
    </xf>
    <xf numFmtId="0" fontId="9" fillId="12" borderId="21" xfId="0" applyFont="1" applyFill="1" applyBorder="1" applyAlignment="1">
      <alignment vertical="center" wrapText="1"/>
    </xf>
    <xf numFmtId="8" fontId="19" fillId="13" borderId="21" xfId="0" applyNumberFormat="1" applyFont="1" applyFill="1" applyBorder="1" applyAlignment="1">
      <alignment horizontal="right" vertical="center" wrapText="1"/>
    </xf>
    <xf numFmtId="0" fontId="9" fillId="13" borderId="21" xfId="0" applyFont="1" applyFill="1" applyBorder="1" applyAlignment="1">
      <alignment vertical="center" wrapText="1"/>
    </xf>
    <xf numFmtId="0" fontId="19" fillId="13" borderId="21" xfId="0" applyFont="1" applyFill="1" applyBorder="1" applyAlignment="1">
      <alignment horizontal="right" vertical="center" wrapText="1"/>
    </xf>
    <xf numFmtId="0" fontId="19" fillId="12" borderId="21" xfId="0" applyFont="1" applyFill="1" applyBorder="1" applyAlignment="1">
      <alignment horizontal="right" vertical="center" wrapText="1"/>
    </xf>
    <xf numFmtId="0" fontId="20" fillId="12" borderId="20" xfId="0" applyFont="1" applyFill="1" applyBorder="1" applyAlignment="1">
      <alignment vertical="center" wrapText="1"/>
    </xf>
    <xf numFmtId="0" fontId="17" fillId="14" borderId="25" xfId="0" applyFont="1" applyFill="1" applyBorder="1" applyAlignment="1">
      <alignment vertical="center" wrapText="1"/>
    </xf>
    <xf numFmtId="0" fontId="17" fillId="14" borderId="26" xfId="0" applyFont="1" applyFill="1" applyBorder="1" applyAlignment="1">
      <alignment vertical="center" wrapText="1"/>
    </xf>
    <xf numFmtId="0" fontId="17" fillId="14" borderId="19" xfId="0" applyFont="1" applyFill="1" applyBorder="1" applyAlignment="1">
      <alignment vertical="center" wrapText="1"/>
    </xf>
    <xf numFmtId="0" fontId="21" fillId="12" borderId="20" xfId="0" applyFont="1" applyFill="1" applyBorder="1" applyAlignment="1">
      <alignment vertical="center" wrapText="1"/>
    </xf>
    <xf numFmtId="8" fontId="19" fillId="15" borderId="21" xfId="0" applyNumberFormat="1" applyFont="1" applyFill="1" applyBorder="1" applyAlignment="1">
      <alignment horizontal="right" vertical="center" wrapText="1"/>
    </xf>
    <xf numFmtId="0" fontId="9" fillId="15" borderId="21" xfId="0" applyFont="1" applyFill="1" applyBorder="1" applyAlignment="1">
      <alignment vertical="center" wrapText="1"/>
    </xf>
    <xf numFmtId="0" fontId="22" fillId="12" borderId="20" xfId="0" applyFont="1" applyFill="1" applyBorder="1" applyAlignment="1">
      <alignment vertical="center" wrapText="1"/>
    </xf>
    <xf numFmtId="0" fontId="19" fillId="15" borderId="21" xfId="0" applyFont="1" applyFill="1" applyBorder="1" applyAlignment="1">
      <alignment horizontal="right" vertical="center" wrapText="1"/>
    </xf>
    <xf numFmtId="0" fontId="9" fillId="3" borderId="14" xfId="0" applyFont="1" applyFill="1" applyBorder="1" applyAlignment="1">
      <alignment wrapText="1"/>
    </xf>
    <xf numFmtId="0" fontId="9" fillId="3" borderId="10" xfId="0" applyFont="1" applyFill="1" applyBorder="1" applyAlignment="1">
      <alignment wrapText="1"/>
    </xf>
    <xf numFmtId="0" fontId="23" fillId="8" borderId="22" xfId="0" applyFont="1" applyFill="1" applyBorder="1" applyAlignment="1">
      <alignment vertical="center" wrapText="1"/>
    </xf>
    <xf numFmtId="0" fontId="23" fillId="8" borderId="23" xfId="0" applyFont="1" applyFill="1" applyBorder="1" applyAlignment="1">
      <alignment horizontal="right" vertical="center" wrapText="1"/>
    </xf>
    <xf numFmtId="8" fontId="23" fillId="8" borderId="23" xfId="0" applyNumberFormat="1" applyFont="1" applyFill="1" applyBorder="1" applyAlignment="1">
      <alignment horizontal="right" vertical="center" wrapText="1"/>
    </xf>
    <xf numFmtId="0" fontId="24" fillId="8" borderId="24" xfId="0" applyFont="1" applyFill="1" applyBorder="1" applyAlignment="1">
      <alignment vertical="center" wrapText="1"/>
    </xf>
    <xf numFmtId="0" fontId="25" fillId="8" borderId="20" xfId="0" applyFont="1" applyFill="1" applyBorder="1" applyAlignment="1">
      <alignment vertical="center" wrapText="1"/>
    </xf>
    <xf numFmtId="8" fontId="23" fillId="8" borderId="21" xfId="0" applyNumberFormat="1" applyFont="1" applyFill="1" applyBorder="1" applyAlignment="1">
      <alignment horizontal="right" vertical="center" wrapText="1"/>
    </xf>
    <xf numFmtId="0" fontId="24" fillId="8" borderId="21" xfId="0" applyFont="1" applyFill="1" applyBorder="1" applyAlignment="1">
      <alignment vertical="center" wrapText="1"/>
    </xf>
    <xf numFmtId="6" fontId="12" fillId="9" borderId="1" xfId="1" applyNumberFormat="1" applyFont="1" applyFill="1" applyBorder="1"/>
    <xf numFmtId="7" fontId="4" fillId="0" borderId="1" xfId="1" applyNumberFormat="1" applyFont="1" applyBorder="1"/>
    <xf numFmtId="7" fontId="4" fillId="0" borderId="9" xfId="1" applyNumberFormat="1" applyFont="1" applyBorder="1"/>
    <xf numFmtId="7" fontId="12" fillId="9" borderId="1" xfId="1" applyNumberFormat="1" applyFont="1" applyFill="1" applyBorder="1"/>
    <xf numFmtId="7" fontId="11" fillId="9" borderId="9" xfId="1" applyNumberFormat="1" applyFont="1" applyFill="1" applyBorder="1"/>
    <xf numFmtId="165" fontId="0" fillId="0" borderId="1" xfId="0" applyNumberFormat="1" applyBorder="1"/>
    <xf numFmtId="165" fontId="0" fillId="9" borderId="1" xfId="0" applyNumberFormat="1" applyFill="1" applyBorder="1"/>
    <xf numFmtId="6" fontId="0" fillId="0" borderId="1" xfId="0" applyNumberFormat="1" applyBorder="1"/>
    <xf numFmtId="6" fontId="11" fillId="9" borderId="1" xfId="1" applyNumberFormat="1" applyFont="1" applyFill="1" applyBorder="1"/>
    <xf numFmtId="7" fontId="0" fillId="0" borderId="4" xfId="1" applyNumberFormat="1" applyFont="1" applyBorder="1"/>
    <xf numFmtId="7" fontId="0" fillId="0" borderId="1" xfId="1" applyNumberFormat="1" applyFont="1" applyBorder="1"/>
    <xf numFmtId="7" fontId="12" fillId="7" borderId="1" xfId="1" applyNumberFormat="1" applyFont="1" applyFill="1" applyBorder="1"/>
    <xf numFmtId="7" fontId="11" fillId="7" borderId="1" xfId="1" applyNumberFormat="1" applyFont="1" applyFill="1" applyBorder="1"/>
    <xf numFmtId="0" fontId="11" fillId="16" borderId="0" xfId="0" applyFont="1" applyFill="1"/>
    <xf numFmtId="7" fontId="11" fillId="16" borderId="0" xfId="0" applyNumberFormat="1" applyFont="1" applyFill="1"/>
    <xf numFmtId="7" fontId="2" fillId="3" borderId="1" xfId="0" applyNumberFormat="1" applyFont="1" applyFill="1" applyBorder="1"/>
    <xf numFmtId="7" fontId="0" fillId="3" borderId="1" xfId="1" applyNumberFormat="1" applyFont="1" applyFill="1" applyBorder="1"/>
    <xf numFmtId="7" fontId="0" fillId="0" borderId="1" xfId="1" applyNumberFormat="1" applyFont="1" applyFill="1" applyBorder="1"/>
    <xf numFmtId="7" fontId="0" fillId="3" borderId="1" xfId="0" applyNumberFormat="1" applyFill="1" applyBorder="1"/>
    <xf numFmtId="7" fontId="0" fillId="3" borderId="0" xfId="0" applyNumberFormat="1" applyFill="1"/>
    <xf numFmtId="7" fontId="2" fillId="4" borderId="1" xfId="0" applyNumberFormat="1" applyFont="1" applyFill="1" applyBorder="1" applyAlignment="1">
      <alignment horizontal="center"/>
    </xf>
    <xf numFmtId="7" fontId="5" fillId="3" borderId="1" xfId="1" applyNumberFormat="1" applyFont="1" applyFill="1" applyBorder="1"/>
    <xf numFmtId="7" fontId="0" fillId="3" borderId="1" xfId="2" applyNumberFormat="1" applyFont="1" applyFill="1" applyBorder="1"/>
    <xf numFmtId="0" fontId="26" fillId="12" borderId="29" xfId="0" applyFont="1" applyFill="1" applyBorder="1" applyAlignment="1">
      <alignment wrapText="1"/>
    </xf>
    <xf numFmtId="0" fontId="26" fillId="12" borderId="20" xfId="0" applyFont="1" applyFill="1" applyBorder="1" applyAlignment="1">
      <alignment wrapText="1"/>
    </xf>
    <xf numFmtId="0" fontId="9" fillId="0" borderId="32" xfId="0" applyFont="1" applyBorder="1" applyAlignment="1">
      <alignment wrapText="1"/>
    </xf>
    <xf numFmtId="0" fontId="15" fillId="0" borderId="20" xfId="0" applyFont="1" applyBorder="1" applyAlignment="1">
      <alignment wrapText="1"/>
    </xf>
    <xf numFmtId="0" fontId="9" fillId="0" borderId="21" xfId="0" applyFont="1" applyBorder="1" applyAlignment="1">
      <alignment wrapText="1"/>
    </xf>
    <xf numFmtId="0" fontId="9" fillId="0" borderId="33" xfId="0" applyFont="1" applyBorder="1" applyAlignment="1">
      <alignment wrapText="1"/>
    </xf>
    <xf numFmtId="0" fontId="15" fillId="0" borderId="34" xfId="0" applyFont="1" applyBorder="1" applyAlignment="1">
      <alignment vertical="center"/>
    </xf>
    <xf numFmtId="8" fontId="15" fillId="0" borderId="21" xfId="0" applyNumberFormat="1" applyFont="1" applyBorder="1" applyAlignment="1">
      <alignment wrapText="1"/>
    </xf>
    <xf numFmtId="0" fontId="10" fillId="0" borderId="21" xfId="0" applyFont="1" applyBorder="1" applyAlignment="1">
      <alignment wrapText="1"/>
    </xf>
    <xf numFmtId="8" fontId="10" fillId="0" borderId="21" xfId="0" applyNumberFormat="1" applyFont="1" applyBorder="1" applyAlignment="1">
      <alignment wrapText="1"/>
    </xf>
    <xf numFmtId="0" fontId="9" fillId="0" borderId="20" xfId="0" applyFont="1" applyBorder="1" applyAlignment="1">
      <alignment wrapText="1"/>
    </xf>
    <xf numFmtId="0" fontId="14" fillId="0" borderId="21" xfId="0" applyFont="1" applyBorder="1" applyAlignment="1">
      <alignment horizontal="right" wrapText="1"/>
    </xf>
    <xf numFmtId="0" fontId="14" fillId="0" borderId="21" xfId="0" applyFont="1" applyBorder="1" applyAlignment="1">
      <alignment wrapText="1"/>
    </xf>
    <xf numFmtId="8" fontId="14" fillId="0" borderId="21" xfId="0" applyNumberFormat="1" applyFont="1" applyBorder="1" applyAlignment="1">
      <alignment wrapText="1"/>
    </xf>
    <xf numFmtId="0" fontId="9" fillId="7" borderId="32" xfId="0" applyFont="1" applyFill="1" applyBorder="1" applyAlignment="1">
      <alignment vertical="center"/>
    </xf>
    <xf numFmtId="0" fontId="15" fillId="17" borderId="20" xfId="0" applyFont="1" applyFill="1" applyBorder="1" applyAlignment="1">
      <alignment wrapText="1"/>
    </xf>
    <xf numFmtId="0" fontId="9" fillId="17" borderId="21" xfId="0" applyFont="1" applyFill="1" applyBorder="1" applyAlignment="1">
      <alignment wrapText="1"/>
    </xf>
    <xf numFmtId="0" fontId="15" fillId="17" borderId="21" xfId="0" applyFont="1" applyFill="1" applyBorder="1" applyAlignment="1">
      <alignment wrapText="1"/>
    </xf>
    <xf numFmtId="0" fontId="15" fillId="18" borderId="21" xfId="0" applyFont="1" applyFill="1" applyBorder="1" applyAlignment="1">
      <alignment wrapText="1"/>
    </xf>
    <xf numFmtId="0" fontId="15" fillId="19" borderId="20" xfId="0" applyFont="1" applyFill="1" applyBorder="1" applyAlignment="1">
      <alignment wrapText="1"/>
    </xf>
    <xf numFmtId="0" fontId="15" fillId="19" borderId="21" xfId="0" applyFont="1" applyFill="1" applyBorder="1" applyAlignment="1">
      <alignment wrapText="1"/>
    </xf>
    <xf numFmtId="0" fontId="15" fillId="20" borderId="21" xfId="0" applyFont="1" applyFill="1" applyBorder="1" applyAlignment="1">
      <alignment wrapText="1"/>
    </xf>
    <xf numFmtId="8" fontId="15" fillId="20" borderId="21" xfId="0" applyNumberFormat="1" applyFont="1" applyFill="1" applyBorder="1" applyAlignment="1">
      <alignment horizontal="right" wrapText="1"/>
    </xf>
    <xf numFmtId="0" fontId="15" fillId="21" borderId="10" xfId="0" applyFont="1" applyFill="1" applyBorder="1" applyAlignment="1">
      <alignment wrapText="1"/>
    </xf>
    <xf numFmtId="0" fontId="15" fillId="21" borderId="10" xfId="0" applyFont="1" applyFill="1" applyBorder="1" applyAlignment="1">
      <alignment horizontal="right" wrapText="1"/>
    </xf>
    <xf numFmtId="0" fontId="15" fillId="22" borderId="20" xfId="0" applyFont="1" applyFill="1" applyBorder="1" applyAlignment="1">
      <alignment wrapText="1"/>
    </xf>
    <xf numFmtId="0" fontId="9" fillId="22" borderId="21" xfId="0" applyFont="1" applyFill="1" applyBorder="1" applyAlignment="1">
      <alignment wrapText="1"/>
    </xf>
    <xf numFmtId="8" fontId="15" fillId="22" borderId="21" xfId="0" applyNumberFormat="1" applyFont="1" applyFill="1" applyBorder="1" applyAlignment="1">
      <alignment wrapText="1"/>
    </xf>
    <xf numFmtId="0" fontId="15" fillId="23" borderId="20" xfId="0" applyFont="1" applyFill="1" applyBorder="1" applyAlignment="1">
      <alignment wrapText="1"/>
    </xf>
    <xf numFmtId="0" fontId="9" fillId="23" borderId="21" xfId="0" applyFont="1" applyFill="1" applyBorder="1" applyAlignment="1">
      <alignment wrapText="1"/>
    </xf>
    <xf numFmtId="8" fontId="15" fillId="23" borderId="21" xfId="0" applyNumberFormat="1" applyFont="1" applyFill="1" applyBorder="1" applyAlignment="1">
      <alignment wrapText="1"/>
    </xf>
    <xf numFmtId="0" fontId="15" fillId="24" borderId="20" xfId="0" applyFont="1" applyFill="1" applyBorder="1" applyAlignment="1">
      <alignment wrapText="1"/>
    </xf>
    <xf numFmtId="0" fontId="9" fillId="24" borderId="21" xfId="0" applyFont="1" applyFill="1" applyBorder="1" applyAlignment="1">
      <alignment wrapText="1"/>
    </xf>
    <xf numFmtId="8" fontId="15" fillId="24" borderId="21" xfId="0" applyNumberFormat="1" applyFont="1" applyFill="1" applyBorder="1" applyAlignment="1">
      <alignment wrapText="1"/>
    </xf>
    <xf numFmtId="14" fontId="21" fillId="12" borderId="36" xfId="0" applyNumberFormat="1" applyFont="1" applyFill="1" applyBorder="1" applyAlignment="1">
      <alignment horizontal="right" wrapText="1"/>
    </xf>
    <xf numFmtId="0" fontId="21" fillId="12" borderId="37" xfId="0" applyFont="1" applyFill="1" applyBorder="1" applyAlignment="1">
      <alignment wrapText="1"/>
    </xf>
    <xf numFmtId="8" fontId="21" fillId="12" borderId="37" xfId="0" applyNumberFormat="1" applyFont="1" applyFill="1" applyBorder="1" applyAlignment="1">
      <alignment horizontal="right" wrapText="1"/>
    </xf>
    <xf numFmtId="0" fontId="9" fillId="12" borderId="37" xfId="0" applyFont="1" applyFill="1" applyBorder="1" applyAlignment="1">
      <alignment wrapText="1"/>
    </xf>
    <xf numFmtId="0" fontId="9" fillId="12" borderId="36" xfId="0" applyFont="1" applyFill="1" applyBorder="1" applyAlignment="1">
      <alignment wrapText="1"/>
    </xf>
    <xf numFmtId="8" fontId="22" fillId="12" borderId="37" xfId="0" applyNumberFormat="1" applyFont="1" applyFill="1" applyBorder="1" applyAlignment="1">
      <alignment horizontal="right" wrapText="1"/>
    </xf>
    <xf numFmtId="0" fontId="27" fillId="9" borderId="1" xfId="0" applyFont="1" applyFill="1" applyBorder="1" applyAlignment="1">
      <alignment wrapText="1"/>
    </xf>
    <xf numFmtId="0" fontId="22" fillId="24" borderId="37" xfId="0" applyFont="1" applyFill="1" applyBorder="1" applyAlignment="1">
      <alignment wrapText="1"/>
    </xf>
    <xf numFmtId="8" fontId="22" fillId="24" borderId="37" xfId="0" applyNumberFormat="1" applyFont="1" applyFill="1" applyBorder="1" applyAlignment="1">
      <alignment horizontal="right" wrapText="1"/>
    </xf>
    <xf numFmtId="0" fontId="2" fillId="0" borderId="2" xfId="0" applyFont="1" applyBorder="1"/>
    <xf numFmtId="8" fontId="0" fillId="0" borderId="0" xfId="0" applyNumberFormat="1"/>
    <xf numFmtId="0" fontId="9" fillId="6" borderId="0" xfId="0" applyFont="1" applyFill="1" applyAlignment="1">
      <alignment horizontal="center" wrapText="1"/>
    </xf>
    <xf numFmtId="8" fontId="0" fillId="0" borderId="1" xfId="0" applyNumberFormat="1" applyBorder="1"/>
    <xf numFmtId="8" fontId="0" fillId="10" borderId="1" xfId="0" applyNumberFormat="1" applyFill="1" applyBorder="1"/>
    <xf numFmtId="0" fontId="28" fillId="16" borderId="27" xfId="0" applyFont="1" applyFill="1" applyBorder="1"/>
    <xf numFmtId="165" fontId="28" fillId="16" borderId="28" xfId="0" applyNumberFormat="1" applyFont="1" applyFill="1" applyBorder="1"/>
    <xf numFmtId="0" fontId="29" fillId="12" borderId="29" xfId="0" applyFont="1" applyFill="1" applyBorder="1" applyAlignment="1">
      <alignment wrapText="1"/>
    </xf>
    <xf numFmtId="0" fontId="29" fillId="12" borderId="35" xfId="0" applyFont="1" applyFill="1" applyBorder="1" applyAlignment="1">
      <alignment wrapText="1"/>
    </xf>
    <xf numFmtId="8" fontId="30" fillId="0" borderId="1" xfId="0" applyNumberFormat="1" applyFont="1" applyBorder="1"/>
    <xf numFmtId="0" fontId="31" fillId="0" borderId="10" xfId="0" applyFont="1" applyBorder="1" applyAlignment="1">
      <alignment wrapText="1"/>
    </xf>
    <xf numFmtId="0" fontId="33" fillId="7" borderId="10" xfId="0" applyFont="1" applyFill="1" applyBorder="1" applyAlignment="1">
      <alignment wrapText="1"/>
    </xf>
    <xf numFmtId="0" fontId="31" fillId="0" borderId="38" xfId="0" applyFont="1" applyBorder="1" applyAlignment="1">
      <alignment wrapText="1"/>
    </xf>
    <xf numFmtId="0" fontId="32" fillId="0" borderId="10" xfId="0" applyFont="1" applyBorder="1" applyAlignment="1">
      <alignment horizontal="right" wrapText="1"/>
    </xf>
    <xf numFmtId="0" fontId="32" fillId="0" borderId="10" xfId="0" applyFont="1" applyBorder="1" applyAlignment="1">
      <alignment wrapText="1"/>
    </xf>
    <xf numFmtId="0" fontId="32" fillId="0" borderId="38" xfId="0" applyFont="1" applyBorder="1" applyAlignment="1">
      <alignment horizontal="right" wrapText="1"/>
    </xf>
    <xf numFmtId="165" fontId="11" fillId="9" borderId="1" xfId="0" applyNumberFormat="1" applyFont="1" applyFill="1" applyBorder="1"/>
    <xf numFmtId="0" fontId="7" fillId="6" borderId="0" xfId="0" applyFont="1" applyFill="1" applyAlignment="1">
      <alignment horizontal="center" wrapText="1"/>
    </xf>
    <xf numFmtId="0" fontId="8" fillId="6" borderId="0" xfId="0" applyFont="1" applyFill="1" applyAlignment="1">
      <alignment horizontal="center" wrapText="1"/>
    </xf>
    <xf numFmtId="0" fontId="16" fillId="6" borderId="0" xfId="0" applyFont="1" applyFill="1" applyAlignment="1">
      <alignment horizontal="center" wrapText="1"/>
    </xf>
    <xf numFmtId="6" fontId="0" fillId="0" borderId="0" xfId="0" applyNumberFormat="1"/>
    <xf numFmtId="8" fontId="26" fillId="12" borderId="35" xfId="0" applyNumberFormat="1" applyFont="1" applyFill="1" applyBorder="1" applyAlignment="1">
      <alignment horizontal="right" wrapText="1"/>
    </xf>
    <xf numFmtId="8" fontId="26" fillId="12" borderId="30" xfId="0" applyNumberFormat="1" applyFont="1" applyFill="1" applyBorder="1" applyAlignment="1">
      <alignment horizontal="right" wrapText="1"/>
    </xf>
    <xf numFmtId="8" fontId="26" fillId="12" borderId="31" xfId="0" applyNumberFormat="1" applyFont="1" applyFill="1" applyBorder="1" applyAlignment="1">
      <alignment horizontal="right" wrapText="1"/>
    </xf>
    <xf numFmtId="0" fontId="7" fillId="6" borderId="11" xfId="0" applyFont="1" applyFill="1" applyBorder="1" applyAlignment="1">
      <alignment horizontal="center" wrapText="1"/>
    </xf>
    <xf numFmtId="0" fontId="7" fillId="6" borderId="12" xfId="0" applyFont="1" applyFill="1" applyBorder="1" applyAlignment="1">
      <alignment horizontal="center" wrapText="1"/>
    </xf>
    <xf numFmtId="0" fontId="7" fillId="6" borderId="13" xfId="0" applyFont="1" applyFill="1" applyBorder="1" applyAlignment="1">
      <alignment horizontal="center" wrapText="1"/>
    </xf>
    <xf numFmtId="0" fontId="8" fillId="6" borderId="11" xfId="0" applyFont="1" applyFill="1" applyBorder="1" applyAlignment="1">
      <alignment horizontal="center" wrapText="1"/>
    </xf>
    <xf numFmtId="0" fontId="8" fillId="6" borderId="12" xfId="0" applyFont="1" applyFill="1" applyBorder="1" applyAlignment="1">
      <alignment horizontal="center" wrapText="1"/>
    </xf>
    <xf numFmtId="0" fontId="8" fillId="6" borderId="13" xfId="0" applyFont="1" applyFill="1" applyBorder="1" applyAlignment="1">
      <alignment horizontal="center" wrapText="1"/>
    </xf>
    <xf numFmtId="0" fontId="10" fillId="6" borderId="11" xfId="0" applyFont="1" applyFill="1" applyBorder="1" applyAlignment="1">
      <alignment horizontal="center" wrapText="1"/>
    </xf>
    <xf numFmtId="0" fontId="10" fillId="6" borderId="12" xfId="0" applyFont="1" applyFill="1" applyBorder="1" applyAlignment="1">
      <alignment horizontal="center" wrapText="1"/>
    </xf>
    <xf numFmtId="0" fontId="10" fillId="6" borderId="13" xfId="0" applyFont="1" applyFill="1" applyBorder="1" applyAlignment="1">
      <alignment horizontal="center" wrapText="1"/>
    </xf>
    <xf numFmtId="14" fontId="2" fillId="3" borderId="9" xfId="0" applyNumberFormat="1" applyFont="1" applyFill="1" applyBorder="1" applyAlignment="1">
      <alignment horizontal="center"/>
    </xf>
    <xf numFmtId="14" fontId="2" fillId="3" borderId="8" xfId="0" applyNumberFormat="1" applyFont="1" applyFill="1" applyBorder="1" applyAlignment="1">
      <alignment horizontal="center"/>
    </xf>
    <xf numFmtId="0" fontId="15" fillId="6" borderId="0" xfId="0" applyFont="1" applyFill="1" applyAlignment="1">
      <alignment horizontal="center" wrapText="1"/>
    </xf>
    <xf numFmtId="0" fontId="14" fillId="6" borderId="0" xfId="0" applyFont="1" applyFill="1" applyAlignment="1">
      <alignment horizontal="center" wrapText="1"/>
    </xf>
    <xf numFmtId="0" fontId="7" fillId="6" borderId="0" xfId="0" applyFont="1" applyFill="1" applyAlignment="1">
      <alignment horizontal="center" wrapText="1"/>
    </xf>
    <xf numFmtId="0" fontId="8" fillId="6" borderId="0" xfId="0" applyFont="1" applyFill="1" applyAlignment="1">
      <alignment horizontal="center" wrapText="1"/>
    </xf>
    <xf numFmtId="0" fontId="10" fillId="6" borderId="0" xfId="0" applyFont="1" applyFill="1" applyAlignment="1">
      <alignment horizontal="center" wrapText="1"/>
    </xf>
    <xf numFmtId="0" fontId="16" fillId="6" borderId="0" xfId="0" applyFont="1" applyFill="1" applyAlignment="1">
      <alignment horizontal="center" wrapText="1"/>
    </xf>
    <xf numFmtId="8" fontId="26" fillId="12" borderId="0" xfId="0" applyNumberFormat="1" applyFont="1" applyFill="1" applyAlignment="1">
      <alignment horizontal="right" wrapText="1"/>
    </xf>
    <xf numFmtId="8" fontId="35" fillId="12" borderId="35" xfId="0" applyNumberFormat="1" applyFont="1" applyFill="1" applyBorder="1" applyAlignment="1">
      <alignment horizontal="right" wrapText="1"/>
    </xf>
    <xf numFmtId="8" fontId="35" fillId="12" borderId="30" xfId="0" applyNumberFormat="1" applyFont="1" applyFill="1" applyBorder="1" applyAlignment="1">
      <alignment horizontal="right" wrapText="1"/>
    </xf>
    <xf numFmtId="8" fontId="35" fillId="12" borderId="31" xfId="0" applyNumberFormat="1" applyFont="1" applyFill="1" applyBorder="1" applyAlignment="1">
      <alignment horizontal="right" wrapText="1"/>
    </xf>
    <xf numFmtId="8" fontId="34" fillId="12" borderId="1" xfId="0" applyNumberFormat="1" applyFont="1" applyFill="1" applyBorder="1" applyAlignment="1">
      <alignment horizontal="right" wrapText="1"/>
    </xf>
    <xf numFmtId="0" fontId="36" fillId="0" borderId="1" xfId="0" applyFont="1" applyBorder="1"/>
    <xf numFmtId="0" fontId="37" fillId="0" borderId="1" xfId="0" applyFont="1" applyBorder="1"/>
    <xf numFmtId="0" fontId="36" fillId="3" borderId="0" xfId="0" applyFont="1" applyFill="1"/>
    <xf numFmtId="7" fontId="36" fillId="0" borderId="1" xfId="1" applyNumberFormat="1" applyFont="1" applyBorder="1"/>
    <xf numFmtId="7" fontId="36" fillId="0" borderId="9" xfId="1" applyNumberFormat="1" applyFont="1" applyBorder="1"/>
    <xf numFmtId="0" fontId="36" fillId="0" borderId="15" xfId="0" applyFont="1" applyBorder="1"/>
    <xf numFmtId="0" fontId="36" fillId="0" borderId="0" xfId="0" applyFont="1"/>
    <xf numFmtId="6" fontId="36" fillId="0" borderId="1" xfId="0" applyNumberFormat="1" applyFont="1" applyBorder="1"/>
    <xf numFmtId="0" fontId="36" fillId="9" borderId="1" xfId="0" applyFont="1" applyFill="1" applyBorder="1"/>
    <xf numFmtId="8" fontId="35" fillId="12" borderId="0" xfId="0" applyNumberFormat="1" applyFont="1" applyFill="1" applyBorder="1" applyAlignment="1">
      <alignment horizontal="right" wrapText="1"/>
    </xf>
    <xf numFmtId="0" fontId="38" fillId="8" borderId="0" xfId="0" applyFont="1" applyFill="1" applyBorder="1" applyAlignment="1">
      <alignment vertical="center" wrapText="1"/>
    </xf>
    <xf numFmtId="0" fontId="38" fillId="8" borderId="1" xfId="0" applyFont="1" applyFill="1" applyBorder="1" applyAlignment="1">
      <alignment vertical="center" wrapText="1"/>
    </xf>
    <xf numFmtId="8" fontId="36" fillId="3" borderId="1" xfId="0" applyNumberFormat="1" applyFont="1" applyFill="1" applyBorder="1"/>
    <xf numFmtId="7" fontId="36" fillId="3" borderId="1" xfId="0" applyNumberFormat="1" applyFont="1" applyFill="1" applyBorder="1"/>
    <xf numFmtId="0" fontId="36" fillId="3" borderId="1" xfId="0" applyFont="1" applyFill="1" applyBorder="1"/>
    <xf numFmtId="165" fontId="36" fillId="3" borderId="1" xfId="0" applyNumberFormat="1" applyFont="1" applyFill="1" applyBorder="1"/>
    <xf numFmtId="6" fontId="36" fillId="3" borderId="1" xfId="0" applyNumberFormat="1" applyFont="1" applyFill="1" applyBorder="1"/>
    <xf numFmtId="8" fontId="37" fillId="3" borderId="1" xfId="0" applyNumberFormat="1" applyFont="1" applyFill="1" applyBorder="1"/>
    <xf numFmtId="0" fontId="29" fillId="12" borderId="0" xfId="0" applyFont="1" applyFill="1" applyBorder="1" applyAlignment="1">
      <alignment wrapText="1"/>
    </xf>
    <xf numFmtId="8" fontId="34" fillId="12" borderId="0" xfId="0" applyNumberFormat="1" applyFont="1" applyFill="1" applyBorder="1" applyAlignment="1">
      <alignment horizontal="right" wrapText="1"/>
    </xf>
    <xf numFmtId="8" fontId="30" fillId="0" borderId="0" xfId="0" applyNumberFormat="1" applyFont="1" applyBorder="1"/>
    <xf numFmtId="0" fontId="38" fillId="8" borderId="4" xfId="0" applyFont="1" applyFill="1" applyBorder="1" applyAlignment="1">
      <alignment vertical="center" wrapText="1"/>
    </xf>
    <xf numFmtId="0" fontId="2" fillId="0" borderId="4" xfId="0" applyFont="1" applyBorder="1"/>
    <xf numFmtId="0" fontId="0" fillId="3" borderId="0" xfId="0" applyFill="1" applyBorder="1"/>
    <xf numFmtId="0" fontId="38" fillId="8" borderId="16" xfId="0" applyFont="1" applyFill="1" applyBorder="1" applyAlignment="1">
      <alignment vertical="center" wrapText="1"/>
    </xf>
    <xf numFmtId="10" fontId="0" fillId="0" borderId="0" xfId="3" applyNumberFormat="1" applyFont="1"/>
    <xf numFmtId="0" fontId="24" fillId="6" borderId="0" xfId="0" applyFont="1" applyFill="1" applyAlignment="1">
      <alignment horizontal="center" wrapText="1"/>
    </xf>
    <xf numFmtId="0" fontId="24" fillId="6" borderId="0" xfId="0" applyFont="1" applyFill="1" applyAlignment="1">
      <alignment horizontal="center" wrapText="1"/>
    </xf>
    <xf numFmtId="0" fontId="12" fillId="0" borderId="0" xfId="0" applyFont="1"/>
    <xf numFmtId="0" fontId="29" fillId="6" borderId="0" xfId="0" applyFont="1" applyFill="1" applyAlignment="1">
      <alignment horizontal="center" wrapText="1"/>
    </xf>
    <xf numFmtId="0" fontId="29" fillId="6" borderId="0" xfId="0" applyFont="1" applyFill="1" applyAlignment="1">
      <alignment horizontal="center" wrapText="1"/>
    </xf>
    <xf numFmtId="0" fontId="12" fillId="3" borderId="0" xfId="0" applyFont="1" applyFill="1" applyBorder="1"/>
    <xf numFmtId="0" fontId="11" fillId="0" borderId="4" xfId="0" applyFont="1" applyBorder="1"/>
    <xf numFmtId="8" fontId="39" fillId="3" borderId="1" xfId="0" applyNumberFormat="1" applyFont="1" applyFill="1" applyBorder="1"/>
    <xf numFmtId="7" fontId="39" fillId="3" borderId="1" xfId="0" applyNumberFormat="1" applyFont="1" applyFill="1" applyBorder="1"/>
    <xf numFmtId="0" fontId="39" fillId="3" borderId="1" xfId="0" applyFont="1" applyFill="1" applyBorder="1"/>
    <xf numFmtId="165" fontId="39" fillId="3" borderId="1" xfId="0" applyNumberFormat="1" applyFont="1" applyFill="1" applyBorder="1"/>
    <xf numFmtId="10" fontId="12" fillId="0" borderId="0" xfId="3" applyNumberFormat="1" applyFont="1"/>
    <xf numFmtId="6" fontId="39" fillId="3" borderId="1" xfId="0" applyNumberFormat="1" applyFont="1" applyFill="1" applyBorder="1"/>
    <xf numFmtId="8" fontId="40" fillId="3" borderId="1" xfId="0" applyNumberFormat="1" applyFont="1" applyFill="1" applyBorder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C2A00A-143D-443A-B362-F00F49DEFB55}">
  <dimension ref="A1:S48"/>
  <sheetViews>
    <sheetView zoomScale="85" zoomScaleNormal="85" workbookViewId="0">
      <selection activeCell="E29" sqref="E29"/>
    </sheetView>
  </sheetViews>
  <sheetFormatPr defaultColWidth="9.109375" defaultRowHeight="14.4" x14ac:dyDescent="0.3"/>
  <cols>
    <col min="1" max="1" width="17.33203125" style="2" customWidth="1"/>
    <col min="2" max="2" width="28.109375" style="2" bestFit="1" customWidth="1"/>
    <col min="3" max="14" width="17.33203125" style="2" customWidth="1"/>
    <col min="15" max="15" width="14.109375" style="2" customWidth="1"/>
    <col min="16" max="16" width="11.5546875" style="2" bestFit="1" customWidth="1"/>
    <col min="17" max="17" width="13.44140625" style="2" customWidth="1"/>
    <col min="18" max="18" width="28.88671875" style="2" bestFit="1" customWidth="1"/>
    <col min="19" max="19" width="13.33203125" style="2" bestFit="1" customWidth="1"/>
    <col min="20" max="16384" width="9.109375" style="2"/>
  </cols>
  <sheetData>
    <row r="1" spans="1:19" ht="24.75" customHeight="1" x14ac:dyDescent="0.45">
      <c r="A1" s="23"/>
      <c r="B1" s="23"/>
      <c r="C1" s="23"/>
      <c r="D1" s="23"/>
      <c r="E1" s="172" t="s">
        <v>62</v>
      </c>
      <c r="F1" s="173"/>
      <c r="G1" s="173"/>
      <c r="H1" s="173"/>
      <c r="I1" s="173"/>
      <c r="J1" s="173"/>
      <c r="K1" s="173"/>
      <c r="L1" s="23"/>
      <c r="M1" s="23"/>
      <c r="N1" s="23"/>
      <c r="O1" s="23"/>
    </row>
    <row r="2" spans="1:19" ht="17.25" customHeight="1" x14ac:dyDescent="0.45">
      <c r="A2" s="23"/>
      <c r="B2" s="23"/>
      <c r="C2" s="23"/>
      <c r="D2" s="23"/>
      <c r="E2" s="172" t="s">
        <v>66</v>
      </c>
      <c r="F2" s="173"/>
      <c r="G2" s="173"/>
      <c r="H2" s="173"/>
      <c r="I2" s="173"/>
      <c r="J2" s="173"/>
      <c r="K2" s="173"/>
      <c r="L2" s="23"/>
      <c r="M2" s="23"/>
      <c r="N2" s="23"/>
      <c r="O2" s="23"/>
    </row>
    <row r="3" spans="1:19" ht="21" customHeight="1" x14ac:dyDescent="0.45">
      <c r="A3" s="23"/>
      <c r="B3" s="23"/>
      <c r="C3" s="23"/>
      <c r="D3" s="23"/>
      <c r="E3" s="172" t="s">
        <v>65</v>
      </c>
      <c r="F3" s="173"/>
      <c r="G3" s="173"/>
      <c r="H3" s="173"/>
      <c r="I3" s="173"/>
      <c r="J3" s="173"/>
      <c r="K3" s="173"/>
      <c r="L3" s="23"/>
      <c r="M3" s="23"/>
      <c r="N3" s="23"/>
      <c r="O3" s="23"/>
    </row>
    <row r="4" spans="1:19" ht="21" customHeight="1" x14ac:dyDescent="0.45">
      <c r="A4" s="23"/>
      <c r="B4" s="23"/>
      <c r="C4" s="23"/>
      <c r="D4" s="23"/>
      <c r="E4" s="36"/>
      <c r="F4" s="35"/>
      <c r="G4" s="35"/>
      <c r="H4" s="35"/>
      <c r="I4" s="35"/>
      <c r="J4" s="35"/>
      <c r="K4" s="35"/>
      <c r="L4" s="23"/>
      <c r="M4" s="23"/>
      <c r="N4" s="23"/>
      <c r="O4" s="23"/>
    </row>
    <row r="5" spans="1:19" x14ac:dyDescent="0.3">
      <c r="A5" s="1" t="s">
        <v>0</v>
      </c>
      <c r="B5" s="1" t="s">
        <v>16</v>
      </c>
      <c r="C5" s="1" t="s">
        <v>1</v>
      </c>
      <c r="D5" s="1" t="s">
        <v>2</v>
      </c>
      <c r="E5" s="1" t="s">
        <v>3</v>
      </c>
      <c r="F5" s="1" t="s">
        <v>4</v>
      </c>
      <c r="G5" s="1" t="s">
        <v>5</v>
      </c>
      <c r="H5" s="1" t="s">
        <v>6</v>
      </c>
      <c r="I5" s="1" t="s">
        <v>7</v>
      </c>
      <c r="J5" s="1" t="s">
        <v>8</v>
      </c>
      <c r="K5" s="1" t="s">
        <v>9</v>
      </c>
      <c r="L5" s="1" t="s">
        <v>10</v>
      </c>
      <c r="M5" s="1" t="s">
        <v>11</v>
      </c>
      <c r="N5" s="1" t="s">
        <v>12</v>
      </c>
      <c r="O5" s="1" t="s">
        <v>13</v>
      </c>
      <c r="Q5" s="17" t="s">
        <v>52</v>
      </c>
      <c r="R5" s="17" t="s">
        <v>0</v>
      </c>
      <c r="S5" s="17" t="s">
        <v>53</v>
      </c>
    </row>
    <row r="6" spans="1:19" x14ac:dyDescent="0.3">
      <c r="A6" s="4" t="s">
        <v>14</v>
      </c>
      <c r="B6" s="3" t="s">
        <v>20</v>
      </c>
      <c r="C6" s="72">
        <v>19850</v>
      </c>
      <c r="D6" s="87">
        <v>2675</v>
      </c>
      <c r="E6" s="87">
        <v>5550</v>
      </c>
      <c r="F6" s="88">
        <v>6800</v>
      </c>
      <c r="G6" s="88">
        <v>3550</v>
      </c>
      <c r="H6" s="88">
        <v>2700</v>
      </c>
      <c r="I6" s="87">
        <v>6330</v>
      </c>
      <c r="J6" s="87">
        <v>700</v>
      </c>
      <c r="K6" s="87">
        <v>1650</v>
      </c>
      <c r="L6" s="87">
        <v>4500</v>
      </c>
      <c r="M6" s="87">
        <v>19250</v>
      </c>
      <c r="N6" s="87">
        <v>3570</v>
      </c>
      <c r="O6" s="89">
        <f>SUM(C6:N6)</f>
        <v>77125</v>
      </c>
      <c r="P6" s="7"/>
      <c r="Q6" s="15">
        <v>45658</v>
      </c>
      <c r="R6" s="16" t="s">
        <v>54</v>
      </c>
      <c r="S6" s="93">
        <v>153598.24</v>
      </c>
    </row>
    <row r="7" spans="1:19" x14ac:dyDescent="0.3">
      <c r="A7" s="5"/>
      <c r="B7" s="3" t="s">
        <v>19</v>
      </c>
      <c r="C7" s="72">
        <v>5450</v>
      </c>
      <c r="D7" s="87">
        <v>7300</v>
      </c>
      <c r="E7" s="87">
        <v>4000</v>
      </c>
      <c r="F7" s="87">
        <v>4500</v>
      </c>
      <c r="G7" s="87">
        <v>5628</v>
      </c>
      <c r="H7" s="87">
        <v>2800</v>
      </c>
      <c r="I7" s="87">
        <v>3445</v>
      </c>
      <c r="J7" s="87">
        <v>3975</v>
      </c>
      <c r="K7" s="87">
        <v>4065</v>
      </c>
      <c r="L7" s="87">
        <v>600</v>
      </c>
      <c r="M7" s="87">
        <v>4100</v>
      </c>
      <c r="N7" s="87">
        <v>2850</v>
      </c>
      <c r="O7" s="89">
        <f t="shared" ref="O7:O15" si="0">SUM(C7:N7)</f>
        <v>48713</v>
      </c>
      <c r="Q7" s="15">
        <v>45658</v>
      </c>
      <c r="R7" s="16" t="s">
        <v>55</v>
      </c>
      <c r="S7" s="93">
        <v>235445.63</v>
      </c>
    </row>
    <row r="8" spans="1:19" x14ac:dyDescent="0.3">
      <c r="A8" s="5"/>
      <c r="B8" s="3" t="s">
        <v>18</v>
      </c>
      <c r="C8" s="72">
        <v>5168</v>
      </c>
      <c r="D8" s="87">
        <v>6677</v>
      </c>
      <c r="E8" s="87">
        <v>2709</v>
      </c>
      <c r="F8" s="87">
        <v>5271</v>
      </c>
      <c r="G8" s="87">
        <v>4512</v>
      </c>
      <c r="H8" s="87">
        <v>4312</v>
      </c>
      <c r="I8" s="87">
        <v>3762</v>
      </c>
      <c r="J8" s="87">
        <v>3010</v>
      </c>
      <c r="K8" s="87">
        <v>2608</v>
      </c>
      <c r="L8" s="87">
        <v>4181</v>
      </c>
      <c r="M8" s="87">
        <v>3612</v>
      </c>
      <c r="N8" s="87">
        <v>1003</v>
      </c>
      <c r="O8" s="89">
        <f t="shared" si="0"/>
        <v>46825</v>
      </c>
      <c r="Q8" s="170" t="s">
        <v>51</v>
      </c>
      <c r="R8" s="171"/>
      <c r="S8" s="93">
        <f>SUM(S6:S7)</f>
        <v>389043.87</v>
      </c>
    </row>
    <row r="9" spans="1:19" x14ac:dyDescent="0.3">
      <c r="A9" s="5"/>
      <c r="B9" s="3" t="s">
        <v>21</v>
      </c>
      <c r="C9" s="72">
        <v>223</v>
      </c>
      <c r="D9" s="87">
        <v>2319</v>
      </c>
      <c r="E9" s="87">
        <v>51</v>
      </c>
      <c r="F9" s="87">
        <v>1425</v>
      </c>
      <c r="G9" s="87">
        <v>766</v>
      </c>
      <c r="H9" s="87">
        <v>151</v>
      </c>
      <c r="I9" s="87">
        <v>253</v>
      </c>
      <c r="J9" s="87">
        <v>919</v>
      </c>
      <c r="K9" s="87">
        <v>102</v>
      </c>
      <c r="L9" s="87">
        <v>1218</v>
      </c>
      <c r="M9" s="87">
        <v>92.619999999999891</v>
      </c>
      <c r="N9" s="87">
        <v>150</v>
      </c>
      <c r="O9" s="89">
        <f t="shared" si="0"/>
        <v>7669.62</v>
      </c>
      <c r="S9" s="90"/>
    </row>
    <row r="10" spans="1:19" x14ac:dyDescent="0.3">
      <c r="A10" s="5"/>
      <c r="B10" s="3" t="s">
        <v>24</v>
      </c>
      <c r="C10" s="72">
        <v>2346</v>
      </c>
      <c r="D10" s="87">
        <v>1020</v>
      </c>
      <c r="E10" s="87">
        <v>2677</v>
      </c>
      <c r="F10" s="87">
        <v>2295</v>
      </c>
      <c r="G10" s="87">
        <v>2805</v>
      </c>
      <c r="H10" s="87">
        <v>2907</v>
      </c>
      <c r="I10" s="87">
        <v>3391</v>
      </c>
      <c r="J10" s="87">
        <v>2958</v>
      </c>
      <c r="K10" s="87">
        <v>3290</v>
      </c>
      <c r="L10" s="87">
        <v>1632</v>
      </c>
      <c r="M10" s="87">
        <v>2040</v>
      </c>
      <c r="N10" s="87">
        <v>2142</v>
      </c>
      <c r="O10" s="89">
        <f t="shared" si="0"/>
        <v>29503</v>
      </c>
      <c r="Q10" s="15">
        <v>46022</v>
      </c>
      <c r="R10" s="16" t="s">
        <v>56</v>
      </c>
      <c r="S10" s="93">
        <v>140002.42000000001</v>
      </c>
    </row>
    <row r="11" spans="1:19" x14ac:dyDescent="0.3">
      <c r="A11" s="5"/>
      <c r="B11" s="3" t="s">
        <v>23</v>
      </c>
      <c r="C11" s="72"/>
      <c r="D11" s="72"/>
      <c r="E11" s="72"/>
      <c r="F11" s="87">
        <v>1238.8499999999999</v>
      </c>
      <c r="G11" s="72"/>
      <c r="H11" s="72"/>
      <c r="I11" s="72"/>
      <c r="J11" s="72"/>
      <c r="K11" s="72"/>
      <c r="L11" s="72"/>
      <c r="M11" s="72"/>
      <c r="N11" s="72"/>
      <c r="O11" s="89">
        <f t="shared" si="0"/>
        <v>1238.8499999999999</v>
      </c>
      <c r="Q11" s="15">
        <v>46022</v>
      </c>
      <c r="R11" s="16" t="s">
        <v>57</v>
      </c>
      <c r="S11" s="93">
        <v>63692.01</v>
      </c>
    </row>
    <row r="12" spans="1:19" x14ac:dyDescent="0.3">
      <c r="A12" s="5"/>
      <c r="B12" s="3" t="s">
        <v>17</v>
      </c>
      <c r="C12" s="72">
        <v>2624</v>
      </c>
      <c r="D12" s="87">
        <v>6621</v>
      </c>
      <c r="E12" s="87">
        <v>4349</v>
      </c>
      <c r="F12" s="87">
        <v>5043</v>
      </c>
      <c r="G12" s="87">
        <f>7361-G10</f>
        <v>4556</v>
      </c>
      <c r="H12" s="87">
        <f>6100-H10</f>
        <v>3193</v>
      </c>
      <c r="I12" s="87">
        <f>8391-I10</f>
        <v>5000</v>
      </c>
      <c r="J12" s="87">
        <f>10599-J10</f>
        <v>7641</v>
      </c>
      <c r="K12" s="87">
        <f>13595-K10</f>
        <v>10305</v>
      </c>
      <c r="L12" s="87">
        <f>6952-L10</f>
        <v>5320</v>
      </c>
      <c r="M12" s="87">
        <f>6185-M10</f>
        <v>4145</v>
      </c>
      <c r="N12" s="87">
        <v>3692</v>
      </c>
      <c r="O12" s="89">
        <f t="shared" si="0"/>
        <v>62489</v>
      </c>
      <c r="Q12" s="170" t="s">
        <v>51</v>
      </c>
      <c r="R12" s="171"/>
      <c r="S12" s="87">
        <f>SUM(S10:S11)</f>
        <v>203694.43000000002</v>
      </c>
    </row>
    <row r="13" spans="1:19" x14ac:dyDescent="0.3">
      <c r="A13" s="5"/>
      <c r="B13" s="3" t="s">
        <v>15</v>
      </c>
      <c r="C13" s="72">
        <v>297</v>
      </c>
      <c r="D13" s="87">
        <v>99</v>
      </c>
      <c r="E13" s="87">
        <v>198</v>
      </c>
      <c r="F13" s="87">
        <v>396</v>
      </c>
      <c r="G13" s="87">
        <v>198</v>
      </c>
      <c r="H13" s="87">
        <v>297</v>
      </c>
      <c r="I13" s="87">
        <v>198</v>
      </c>
      <c r="J13" s="87">
        <v>594</v>
      </c>
      <c r="K13" s="87">
        <v>99</v>
      </c>
      <c r="L13" s="87">
        <v>396</v>
      </c>
      <c r="M13" s="87">
        <v>99</v>
      </c>
      <c r="N13" s="87">
        <v>198</v>
      </c>
      <c r="O13" s="89">
        <f t="shared" si="0"/>
        <v>3069</v>
      </c>
      <c r="S13" s="90"/>
    </row>
    <row r="14" spans="1:19" x14ac:dyDescent="0.3">
      <c r="B14" s="3" t="s">
        <v>22</v>
      </c>
      <c r="C14" s="72"/>
      <c r="D14" s="87">
        <v>300</v>
      </c>
      <c r="E14" s="72"/>
      <c r="F14" s="72"/>
      <c r="G14" s="72"/>
      <c r="H14" s="72"/>
      <c r="I14" s="72"/>
      <c r="J14" s="72"/>
      <c r="K14" s="72"/>
      <c r="L14" s="72"/>
      <c r="M14" s="72"/>
      <c r="N14" s="72"/>
      <c r="O14" s="89">
        <f t="shared" si="0"/>
        <v>300</v>
      </c>
      <c r="R14" s="18" t="s">
        <v>58</v>
      </c>
      <c r="S14" s="86">
        <f>S12-S8</f>
        <v>-185349.43999999997</v>
      </c>
    </row>
    <row r="15" spans="1:19" x14ac:dyDescent="0.3">
      <c r="B15" s="3" t="s">
        <v>25</v>
      </c>
      <c r="C15" s="72"/>
      <c r="D15" s="72"/>
      <c r="E15" s="72"/>
      <c r="F15" s="72"/>
      <c r="G15" s="72"/>
      <c r="H15" s="72"/>
      <c r="I15" s="72"/>
      <c r="J15" s="72"/>
      <c r="K15" s="72"/>
      <c r="L15" s="72"/>
      <c r="M15" s="87">
        <v>889</v>
      </c>
      <c r="N15" s="72"/>
      <c r="O15" s="89">
        <f t="shared" si="0"/>
        <v>889</v>
      </c>
      <c r="R15" s="20" t="s">
        <v>60</v>
      </c>
      <c r="S15" s="86">
        <v>400000</v>
      </c>
    </row>
    <row r="16" spans="1:19" x14ac:dyDescent="0.3">
      <c r="B16" s="3" t="s">
        <v>50</v>
      </c>
      <c r="C16" s="72"/>
      <c r="D16" s="72"/>
      <c r="E16" s="72">
        <v>42804</v>
      </c>
      <c r="F16" s="72"/>
      <c r="G16" s="72"/>
      <c r="H16" s="72">
        <v>41238</v>
      </c>
      <c r="I16" s="72"/>
      <c r="J16" s="72"/>
      <c r="K16" s="72">
        <v>70798</v>
      </c>
      <c r="L16" s="72">
        <v>28325</v>
      </c>
      <c r="M16" s="87">
        <v>12581</v>
      </c>
      <c r="N16" s="72">
        <v>15405</v>
      </c>
      <c r="O16" s="89">
        <f>SUM(C16:N16)</f>
        <v>211151</v>
      </c>
      <c r="R16" s="18" t="s">
        <v>61</v>
      </c>
      <c r="S16" s="86">
        <f>S15+S14</f>
        <v>214650.56000000003</v>
      </c>
    </row>
    <row r="17" spans="1:17" x14ac:dyDescent="0.3">
      <c r="A17" s="6"/>
      <c r="B17" s="21" t="s">
        <v>51</v>
      </c>
      <c r="C17" s="72">
        <f>SUM(C6:C16)</f>
        <v>35958</v>
      </c>
      <c r="D17" s="72">
        <f t="shared" ref="D17:M17" si="1">SUM(D6:D16)</f>
        <v>27011</v>
      </c>
      <c r="E17" s="72">
        <f t="shared" si="1"/>
        <v>62338</v>
      </c>
      <c r="F17" s="72">
        <f t="shared" si="1"/>
        <v>26968.85</v>
      </c>
      <c r="G17" s="72">
        <f t="shared" si="1"/>
        <v>22015</v>
      </c>
      <c r="H17" s="72">
        <f t="shared" si="1"/>
        <v>57598</v>
      </c>
      <c r="I17" s="72">
        <f t="shared" si="1"/>
        <v>22379</v>
      </c>
      <c r="J17" s="72">
        <f t="shared" si="1"/>
        <v>19797</v>
      </c>
      <c r="K17" s="72">
        <f t="shared" si="1"/>
        <v>92917</v>
      </c>
      <c r="L17" s="72">
        <f t="shared" si="1"/>
        <v>46172</v>
      </c>
      <c r="M17" s="72">
        <f t="shared" si="1"/>
        <v>46808.619999999995</v>
      </c>
      <c r="N17" s="72">
        <f>SUM(N6:N16)</f>
        <v>29010</v>
      </c>
      <c r="O17" s="86">
        <f>SUM(O6:O16)</f>
        <v>488972.47</v>
      </c>
    </row>
    <row r="18" spans="1:17" x14ac:dyDescent="0.3">
      <c r="C18" s="90"/>
      <c r="D18" s="90"/>
      <c r="E18" s="90"/>
      <c r="F18" s="90"/>
      <c r="G18" s="90"/>
      <c r="H18" s="90"/>
      <c r="I18" s="90"/>
      <c r="J18" s="90"/>
      <c r="K18" s="90"/>
      <c r="L18" s="90"/>
      <c r="M18" s="90"/>
      <c r="N18" s="90"/>
      <c r="O18" s="90"/>
      <c r="Q18" s="9"/>
    </row>
    <row r="19" spans="1:17" x14ac:dyDescent="0.3">
      <c r="A19" s="8" t="s">
        <v>0</v>
      </c>
      <c r="B19" s="8" t="s">
        <v>16</v>
      </c>
      <c r="C19" s="91" t="s">
        <v>1</v>
      </c>
      <c r="D19" s="91" t="s">
        <v>2</v>
      </c>
      <c r="E19" s="91" t="s">
        <v>3</v>
      </c>
      <c r="F19" s="91" t="s">
        <v>4</v>
      </c>
      <c r="G19" s="91" t="s">
        <v>5</v>
      </c>
      <c r="H19" s="91" t="s">
        <v>6</v>
      </c>
      <c r="I19" s="91" t="s">
        <v>7</v>
      </c>
      <c r="J19" s="91" t="s">
        <v>8</v>
      </c>
      <c r="K19" s="91" t="s">
        <v>9</v>
      </c>
      <c r="L19" s="91" t="s">
        <v>10</v>
      </c>
      <c r="M19" s="91" t="s">
        <v>11</v>
      </c>
      <c r="N19" s="91" t="s">
        <v>12</v>
      </c>
      <c r="O19" s="91" t="s">
        <v>13</v>
      </c>
    </row>
    <row r="20" spans="1:17" x14ac:dyDescent="0.3">
      <c r="A20" s="4" t="s">
        <v>26</v>
      </c>
      <c r="B20" s="3" t="s">
        <v>27</v>
      </c>
      <c r="C20" s="72"/>
      <c r="D20" s="87"/>
      <c r="E20" s="87">
        <v>32397.96</v>
      </c>
      <c r="F20" s="88"/>
      <c r="G20" s="88"/>
      <c r="H20" s="88">
        <v>32437.439999999999</v>
      </c>
      <c r="I20" s="87"/>
      <c r="J20" s="87"/>
      <c r="K20" s="87">
        <v>35578.339999999997</v>
      </c>
      <c r="L20" s="87"/>
      <c r="M20" s="87"/>
      <c r="N20" s="92">
        <v>33101</v>
      </c>
      <c r="O20" s="89">
        <f t="shared" ref="O20:O23" si="2">SUM(C20:N20)</f>
        <v>133514.74</v>
      </c>
    </row>
    <row r="21" spans="1:17" x14ac:dyDescent="0.3">
      <c r="A21" s="5"/>
      <c r="B21" s="3" t="s">
        <v>28</v>
      </c>
      <c r="C21" s="72">
        <v>1665.58</v>
      </c>
      <c r="D21" s="72">
        <v>1879.14</v>
      </c>
      <c r="E21" s="72">
        <v>0</v>
      </c>
      <c r="F21" s="72">
        <v>4034.79</v>
      </c>
      <c r="G21" s="72">
        <v>1932.14</v>
      </c>
      <c r="H21" s="72">
        <v>2006.6</v>
      </c>
      <c r="I21" s="72">
        <v>1891.01</v>
      </c>
      <c r="J21" s="72">
        <v>2146.46</v>
      </c>
      <c r="K21" s="72">
        <v>2288.1</v>
      </c>
      <c r="L21" s="72">
        <v>20.18</v>
      </c>
      <c r="M21" s="72">
        <v>4230.4400000000005</v>
      </c>
      <c r="N21" s="72">
        <v>1911.65</v>
      </c>
      <c r="O21" s="89">
        <f t="shared" si="2"/>
        <v>24006.090000000004</v>
      </c>
    </row>
    <row r="22" spans="1:17" x14ac:dyDescent="0.3">
      <c r="A22" s="5"/>
      <c r="B22" s="3" t="s">
        <v>29</v>
      </c>
      <c r="C22" s="72">
        <v>6476.1</v>
      </c>
      <c r="D22" s="87">
        <v>6476.1</v>
      </c>
      <c r="E22" s="87">
        <v>6476.1</v>
      </c>
      <c r="F22" s="88">
        <v>6476.1</v>
      </c>
      <c r="G22" s="88">
        <v>6476.1</v>
      </c>
      <c r="H22" s="88">
        <v>6476.1</v>
      </c>
      <c r="I22" s="87">
        <v>6476.1</v>
      </c>
      <c r="J22" s="87">
        <v>6476.1</v>
      </c>
      <c r="K22" s="87">
        <v>6476.1</v>
      </c>
      <c r="L22" s="87">
        <v>6476.1</v>
      </c>
      <c r="M22" s="87">
        <v>2084.38</v>
      </c>
      <c r="N22" s="87"/>
      <c r="O22" s="89">
        <f t="shared" si="2"/>
        <v>66845.37999999999</v>
      </c>
    </row>
    <row r="23" spans="1:17" x14ac:dyDescent="0.3">
      <c r="A23" s="5"/>
      <c r="B23" s="3" t="s">
        <v>166</v>
      </c>
      <c r="C23" s="72">
        <v>7200</v>
      </c>
      <c r="D23" s="87"/>
      <c r="E23" s="87"/>
      <c r="F23" s="88"/>
      <c r="G23" s="88">
        <v>7000</v>
      </c>
      <c r="H23" s="88"/>
      <c r="I23" s="87"/>
      <c r="J23" s="87"/>
      <c r="K23" s="87"/>
      <c r="L23" s="87"/>
      <c r="M23" s="87"/>
      <c r="N23" s="87"/>
      <c r="O23" s="89">
        <f t="shared" si="2"/>
        <v>14200</v>
      </c>
    </row>
    <row r="24" spans="1:17" x14ac:dyDescent="0.3">
      <c r="A24" s="5"/>
      <c r="B24" s="3" t="s">
        <v>41</v>
      </c>
      <c r="C24" s="72">
        <v>308.2</v>
      </c>
      <c r="D24" s="87">
        <v>197.14</v>
      </c>
      <c r="E24" s="87">
        <v>240.91</v>
      </c>
      <c r="F24" s="88">
        <v>492.6</v>
      </c>
      <c r="G24" s="88">
        <v>374.18</v>
      </c>
      <c r="H24" s="88">
        <v>525</v>
      </c>
      <c r="I24" s="87">
        <v>525</v>
      </c>
      <c r="J24" s="87">
        <v>418.92</v>
      </c>
      <c r="K24" s="87">
        <v>455.76</v>
      </c>
      <c r="L24" s="87">
        <v>415.8</v>
      </c>
      <c r="M24" s="87">
        <v>535.54999999999995</v>
      </c>
      <c r="N24" s="87">
        <v>250.97</v>
      </c>
      <c r="O24" s="89">
        <f>SUM(C24:N24)</f>
        <v>4740.0300000000007</v>
      </c>
    </row>
    <row r="25" spans="1:17" x14ac:dyDescent="0.3">
      <c r="A25" s="5"/>
      <c r="B25" s="3" t="s">
        <v>42</v>
      </c>
      <c r="C25" s="72"/>
      <c r="D25" s="87">
        <v>3532.9400000000005</v>
      </c>
      <c r="E25" s="87">
        <v>938.05</v>
      </c>
      <c r="F25" s="87">
        <v>1239.6099999999999</v>
      </c>
      <c r="G25" s="87">
        <v>1255.6099999999999</v>
      </c>
      <c r="H25" s="87">
        <v>1612.82</v>
      </c>
      <c r="I25" s="87">
        <v>1931.96</v>
      </c>
      <c r="J25" s="87">
        <v>2042.79</v>
      </c>
      <c r="K25" s="87">
        <v>2253.7600000000002</v>
      </c>
      <c r="L25" s="87">
        <v>1902.61</v>
      </c>
      <c r="M25" s="87">
        <v>1582.27</v>
      </c>
      <c r="N25" s="87">
        <v>1218.3499999999999</v>
      </c>
      <c r="O25" s="89">
        <f>SUM(C25:N25)</f>
        <v>19510.77</v>
      </c>
    </row>
    <row r="26" spans="1:17" x14ac:dyDescent="0.3">
      <c r="A26" s="5"/>
      <c r="B26" s="3" t="s">
        <v>43</v>
      </c>
      <c r="C26" s="72">
        <v>463.61</v>
      </c>
      <c r="D26" s="87">
        <v>806.37</v>
      </c>
      <c r="E26" s="87">
        <v>751.37</v>
      </c>
      <c r="F26" s="87">
        <v>315.56</v>
      </c>
      <c r="G26" s="87">
        <v>152.29</v>
      </c>
      <c r="H26" s="87">
        <v>140.21</v>
      </c>
      <c r="I26" s="87">
        <v>127.8</v>
      </c>
      <c r="J26" s="87">
        <v>136.53</v>
      </c>
      <c r="K26" s="87">
        <v>133.93</v>
      </c>
      <c r="L26" s="87">
        <v>151.71</v>
      </c>
      <c r="M26" s="87">
        <v>126.06</v>
      </c>
      <c r="N26" s="87">
        <v>149.05000000000001</v>
      </c>
      <c r="O26" s="89">
        <f t="shared" ref="O26:O44" si="3">SUM(C26:N26)</f>
        <v>3454.4900000000002</v>
      </c>
    </row>
    <row r="27" spans="1:17" x14ac:dyDescent="0.3">
      <c r="A27" s="5"/>
      <c r="B27" s="3" t="s">
        <v>44</v>
      </c>
      <c r="C27" s="72">
        <v>410.26</v>
      </c>
      <c r="D27" s="87">
        <v>410.26</v>
      </c>
      <c r="E27" s="87">
        <v>410.26</v>
      </c>
      <c r="F27" s="88">
        <v>422.57</v>
      </c>
      <c r="G27" s="88">
        <v>422.57</v>
      </c>
      <c r="H27" s="88">
        <v>422.57</v>
      </c>
      <c r="I27" s="87">
        <v>452.81</v>
      </c>
      <c r="J27" s="87">
        <v>422.57</v>
      </c>
      <c r="K27" s="87">
        <v>422.57</v>
      </c>
      <c r="L27" s="87">
        <v>422.57</v>
      </c>
      <c r="M27" s="87">
        <v>422.57</v>
      </c>
      <c r="N27" s="87">
        <v>422.57</v>
      </c>
      <c r="O27" s="89">
        <f t="shared" si="3"/>
        <v>5064.1499999999996</v>
      </c>
    </row>
    <row r="28" spans="1:17" ht="14.25" customHeight="1" x14ac:dyDescent="0.3">
      <c r="A28" s="5"/>
      <c r="B28" s="3" t="s">
        <v>30</v>
      </c>
      <c r="C28" s="72">
        <v>1355.2399999999998</v>
      </c>
      <c r="D28" s="87">
        <v>4423.66</v>
      </c>
      <c r="E28" s="87">
        <v>942.48</v>
      </c>
      <c r="F28" s="88">
        <f>1295.2+221.86</f>
        <v>1517.06</v>
      </c>
      <c r="G28" s="88">
        <v>1274.8300000000002</v>
      </c>
      <c r="H28" s="88">
        <v>1884.7599999999998</v>
      </c>
      <c r="I28" s="87">
        <v>1696.8000000000002</v>
      </c>
      <c r="J28" s="87">
        <v>5786.41</v>
      </c>
      <c r="K28" s="87">
        <v>943.16</v>
      </c>
      <c r="L28" s="87">
        <v>1497.6899999999998</v>
      </c>
      <c r="M28" s="87">
        <v>1537.7</v>
      </c>
      <c r="N28" s="87">
        <v>1624.28</v>
      </c>
      <c r="O28" s="89">
        <f t="shared" si="3"/>
        <v>24484.069999999996</v>
      </c>
    </row>
    <row r="29" spans="1:17" x14ac:dyDescent="0.3">
      <c r="A29" s="5"/>
      <c r="B29" s="3" t="s">
        <v>37</v>
      </c>
      <c r="C29" s="72">
        <v>2661</v>
      </c>
      <c r="D29" s="87">
        <v>1501.86</v>
      </c>
      <c r="E29" s="87">
        <v>1962</v>
      </c>
      <c r="F29" s="88">
        <v>1642</v>
      </c>
      <c r="G29" s="88">
        <v>3164</v>
      </c>
      <c r="H29" s="88">
        <v>1080</v>
      </c>
      <c r="I29" s="87">
        <v>767.5</v>
      </c>
      <c r="J29" s="87">
        <v>333</v>
      </c>
      <c r="K29" s="87">
        <v>4203</v>
      </c>
      <c r="L29" s="87">
        <v>1577</v>
      </c>
      <c r="M29" s="87">
        <v>2200.5700000000002</v>
      </c>
      <c r="N29" s="87">
        <f>577+3740.06</f>
        <v>4317.0599999999995</v>
      </c>
      <c r="O29" s="89">
        <f t="shared" si="3"/>
        <v>25408.989999999998</v>
      </c>
    </row>
    <row r="30" spans="1:17" x14ac:dyDescent="0.3">
      <c r="A30" s="5"/>
      <c r="B30" s="3" t="s">
        <v>31</v>
      </c>
      <c r="C30" s="72">
        <v>1290.8</v>
      </c>
      <c r="D30" s="87">
        <v>633.04</v>
      </c>
      <c r="E30" s="87">
        <v>1784.72</v>
      </c>
      <c r="F30" s="88">
        <v>1155.8</v>
      </c>
      <c r="G30" s="88">
        <v>880</v>
      </c>
      <c r="H30" s="88">
        <v>2020</v>
      </c>
      <c r="I30" s="87">
        <v>500</v>
      </c>
      <c r="J30" s="87">
        <v>1379.56</v>
      </c>
      <c r="K30" s="87">
        <v>1866.4</v>
      </c>
      <c r="L30" s="87">
        <v>1258.44</v>
      </c>
      <c r="M30" s="87">
        <v>500</v>
      </c>
      <c r="N30" s="87">
        <v>1628</v>
      </c>
      <c r="O30" s="89">
        <f t="shared" si="3"/>
        <v>14896.76</v>
      </c>
    </row>
    <row r="31" spans="1:17" x14ac:dyDescent="0.3">
      <c r="B31" s="3" t="s">
        <v>32</v>
      </c>
      <c r="C31" s="72"/>
      <c r="D31" s="87">
        <v>2475.39</v>
      </c>
      <c r="E31" s="87">
        <v>875</v>
      </c>
      <c r="F31" s="88">
        <v>890</v>
      </c>
      <c r="G31" s="88">
        <v>1350</v>
      </c>
      <c r="H31" s="88">
        <v>5905.98</v>
      </c>
      <c r="I31" s="87">
        <v>115</v>
      </c>
      <c r="J31" s="87">
        <v>3169.34</v>
      </c>
      <c r="K31" s="87">
        <v>808</v>
      </c>
      <c r="L31" s="87">
        <v>900</v>
      </c>
      <c r="M31" s="87">
        <v>1890</v>
      </c>
      <c r="N31" s="87">
        <v>214</v>
      </c>
      <c r="O31" s="89">
        <f t="shared" si="3"/>
        <v>18592.71</v>
      </c>
    </row>
    <row r="32" spans="1:17" x14ac:dyDescent="0.3">
      <c r="B32" s="3" t="s">
        <v>33</v>
      </c>
      <c r="C32" s="72">
        <v>1446.67</v>
      </c>
      <c r="D32" s="72">
        <v>1451.89</v>
      </c>
      <c r="E32" s="72"/>
      <c r="F32" s="72"/>
      <c r="G32" s="72"/>
      <c r="H32" s="72">
        <v>3483.6</v>
      </c>
      <c r="I32" s="72">
        <v>1548.27</v>
      </c>
      <c r="J32" s="72">
        <v>1548.27</v>
      </c>
      <c r="K32" s="72">
        <v>1548.27</v>
      </c>
      <c r="L32" s="72">
        <v>1548.27</v>
      </c>
      <c r="M32" s="72">
        <v>1548.27</v>
      </c>
      <c r="N32" s="72">
        <v>1548.27</v>
      </c>
      <c r="O32" s="89">
        <f t="shared" si="3"/>
        <v>15671.780000000002</v>
      </c>
    </row>
    <row r="33" spans="1:15" x14ac:dyDescent="0.3">
      <c r="B33" s="3" t="s">
        <v>34</v>
      </c>
      <c r="C33" s="72"/>
      <c r="D33" s="87"/>
      <c r="E33" s="87">
        <v>1185</v>
      </c>
      <c r="F33" s="88"/>
      <c r="G33" s="88"/>
      <c r="H33" s="88">
        <v>1359</v>
      </c>
      <c r="I33" s="87"/>
      <c r="J33" s="87"/>
      <c r="K33" s="87">
        <v>1429</v>
      </c>
      <c r="L33" s="87"/>
      <c r="M33" s="87"/>
      <c r="N33" s="87">
        <v>1077</v>
      </c>
      <c r="O33" s="89">
        <f t="shared" si="3"/>
        <v>5050</v>
      </c>
    </row>
    <row r="34" spans="1:15" x14ac:dyDescent="0.3">
      <c r="B34" s="3" t="s">
        <v>35</v>
      </c>
      <c r="C34" s="72">
        <v>480</v>
      </c>
      <c r="D34" s="87"/>
      <c r="E34" s="87"/>
      <c r="F34" s="88"/>
      <c r="G34" s="88"/>
      <c r="H34" s="88"/>
      <c r="I34" s="87"/>
      <c r="J34" s="87"/>
      <c r="K34" s="87"/>
      <c r="L34" s="87"/>
      <c r="M34" s="87"/>
      <c r="N34" s="87"/>
      <c r="O34" s="89">
        <f t="shared" si="3"/>
        <v>480</v>
      </c>
    </row>
    <row r="35" spans="1:15" x14ac:dyDescent="0.3">
      <c r="B35" s="3" t="s">
        <v>36</v>
      </c>
      <c r="C35" s="72"/>
      <c r="D35" s="87">
        <v>3640</v>
      </c>
      <c r="E35" s="87"/>
      <c r="F35" s="88"/>
      <c r="G35" s="88"/>
      <c r="H35" s="88"/>
      <c r="I35" s="87"/>
      <c r="J35" s="87"/>
      <c r="K35" s="87"/>
      <c r="L35" s="87"/>
      <c r="M35" s="87"/>
      <c r="N35" s="87"/>
      <c r="O35" s="89">
        <f t="shared" si="3"/>
        <v>3640</v>
      </c>
    </row>
    <row r="36" spans="1:15" x14ac:dyDescent="0.3">
      <c r="B36" s="3" t="s">
        <v>103</v>
      </c>
      <c r="C36" s="72"/>
      <c r="D36" s="87"/>
      <c r="E36" s="87">
        <v>786.6</v>
      </c>
      <c r="F36" s="88">
        <v>312</v>
      </c>
      <c r="G36" s="88"/>
      <c r="H36" s="88"/>
      <c r="I36" s="87"/>
      <c r="J36" s="87"/>
      <c r="K36" s="87"/>
      <c r="L36" s="87"/>
      <c r="M36" s="87"/>
      <c r="N36" s="87"/>
      <c r="O36" s="89">
        <f t="shared" si="3"/>
        <v>1098.5999999999999</v>
      </c>
    </row>
    <row r="37" spans="1:15" x14ac:dyDescent="0.3">
      <c r="B37" s="3" t="s">
        <v>48</v>
      </c>
      <c r="C37" s="72"/>
      <c r="D37" s="87"/>
      <c r="E37" s="87">
        <v>250</v>
      </c>
      <c r="F37" s="88"/>
      <c r="G37" s="88"/>
      <c r="H37" s="88"/>
      <c r="I37" s="87"/>
      <c r="J37" s="87">
        <v>161</v>
      </c>
      <c r="K37" s="87"/>
      <c r="L37" s="87"/>
      <c r="M37" s="87"/>
      <c r="N37" s="87"/>
      <c r="O37" s="89">
        <f t="shared" si="3"/>
        <v>411</v>
      </c>
    </row>
    <row r="38" spans="1:15" x14ac:dyDescent="0.3">
      <c r="B38" s="3" t="s">
        <v>38</v>
      </c>
      <c r="C38" s="72"/>
      <c r="D38" s="87"/>
      <c r="E38" s="87"/>
      <c r="F38" s="88">
        <v>375</v>
      </c>
      <c r="G38" s="88"/>
      <c r="H38" s="88"/>
      <c r="I38" s="87"/>
      <c r="J38" s="87"/>
      <c r="K38" s="87"/>
      <c r="L38" s="87"/>
      <c r="M38" s="87"/>
      <c r="N38" s="87"/>
      <c r="O38" s="89">
        <f t="shared" si="3"/>
        <v>375</v>
      </c>
    </row>
    <row r="39" spans="1:15" x14ac:dyDescent="0.3">
      <c r="B39" s="3" t="s">
        <v>39</v>
      </c>
      <c r="C39" s="72"/>
      <c r="D39" s="87"/>
      <c r="E39" s="87"/>
      <c r="F39" s="88"/>
      <c r="G39" s="88"/>
      <c r="H39" s="88"/>
      <c r="I39" s="87">
        <v>100</v>
      </c>
      <c r="J39" s="87"/>
      <c r="K39" s="87"/>
      <c r="L39" s="87"/>
      <c r="M39" s="87"/>
      <c r="N39" s="87"/>
      <c r="O39" s="89">
        <f t="shared" si="3"/>
        <v>100</v>
      </c>
    </row>
    <row r="40" spans="1:15" x14ac:dyDescent="0.3">
      <c r="B40" s="3" t="s">
        <v>45</v>
      </c>
      <c r="C40" s="72">
        <v>490.67</v>
      </c>
      <c r="D40" s="87">
        <v>680.42999999999984</v>
      </c>
      <c r="E40" s="87">
        <v>260.34000000000003</v>
      </c>
      <c r="F40" s="88">
        <v>323.34000000000003</v>
      </c>
      <c r="G40" s="88">
        <v>275.17</v>
      </c>
      <c r="H40" s="88">
        <v>278.55</v>
      </c>
      <c r="I40" s="87">
        <v>697.90000000000009</v>
      </c>
      <c r="J40" s="87">
        <v>1153.2200000000003</v>
      </c>
      <c r="K40" s="87">
        <v>389.32</v>
      </c>
      <c r="L40" s="87">
        <v>288.01</v>
      </c>
      <c r="M40" s="87">
        <v>594.81999999999994</v>
      </c>
      <c r="N40" s="87">
        <v>989.56</v>
      </c>
      <c r="O40" s="89">
        <f t="shared" si="3"/>
        <v>6421.33</v>
      </c>
    </row>
    <row r="41" spans="1:15" x14ac:dyDescent="0.3">
      <c r="B41" s="3" t="s">
        <v>40</v>
      </c>
      <c r="C41" s="72"/>
      <c r="D41" s="87"/>
      <c r="E41" s="87"/>
      <c r="F41" s="88"/>
      <c r="G41" s="88"/>
      <c r="H41" s="88"/>
      <c r="I41" s="87">
        <v>400</v>
      </c>
      <c r="J41" s="87"/>
      <c r="K41" s="87"/>
      <c r="L41" s="87"/>
      <c r="M41" s="87"/>
      <c r="N41" s="87"/>
      <c r="O41" s="89">
        <f t="shared" si="3"/>
        <v>400</v>
      </c>
    </row>
    <row r="42" spans="1:15" x14ac:dyDescent="0.3">
      <c r="B42" s="3" t="s">
        <v>46</v>
      </c>
      <c r="C42" s="72"/>
      <c r="D42" s="87"/>
      <c r="E42" s="87"/>
      <c r="F42" s="88"/>
      <c r="G42" s="88"/>
      <c r="H42" s="88"/>
      <c r="I42" s="87"/>
      <c r="J42" s="87"/>
      <c r="K42" s="87">
        <v>1861.34</v>
      </c>
      <c r="L42" s="87"/>
      <c r="M42" s="87"/>
      <c r="N42" s="87"/>
      <c r="O42" s="89">
        <f t="shared" si="3"/>
        <v>1861.34</v>
      </c>
    </row>
    <row r="43" spans="1:15" x14ac:dyDescent="0.3">
      <c r="B43" s="3" t="s">
        <v>47</v>
      </c>
      <c r="C43" s="72">
        <v>93.44</v>
      </c>
      <c r="D43" s="87">
        <v>93.44</v>
      </c>
      <c r="E43" s="87">
        <v>93.44</v>
      </c>
      <c r="F43" s="88">
        <v>93.44</v>
      </c>
      <c r="G43" s="88">
        <v>93.44</v>
      </c>
      <c r="H43" s="88">
        <v>93.44</v>
      </c>
      <c r="I43" s="87">
        <v>93.44</v>
      </c>
      <c r="J43" s="87">
        <v>93.44</v>
      </c>
      <c r="K43" s="87">
        <v>93.44</v>
      </c>
      <c r="L43" s="87">
        <v>93.44</v>
      </c>
      <c r="M43" s="87">
        <v>93.44</v>
      </c>
      <c r="N43" s="87">
        <v>93.44</v>
      </c>
      <c r="O43" s="89">
        <f t="shared" si="3"/>
        <v>1121.2800000000002</v>
      </c>
    </row>
    <row r="44" spans="1:15" x14ac:dyDescent="0.3">
      <c r="B44" s="3" t="s">
        <v>49</v>
      </c>
      <c r="C44" s="72"/>
      <c r="D44" s="87"/>
      <c r="E44" s="87"/>
      <c r="F44" s="88"/>
      <c r="G44" s="88"/>
      <c r="H44" s="88"/>
      <c r="I44" s="87"/>
      <c r="J44" s="87"/>
      <c r="K44" s="87"/>
      <c r="L44" s="87">
        <v>312</v>
      </c>
      <c r="M44" s="87">
        <v>78</v>
      </c>
      <c r="N44" s="87">
        <v>78</v>
      </c>
      <c r="O44" s="89">
        <f t="shared" si="3"/>
        <v>468</v>
      </c>
    </row>
    <row r="45" spans="1:15" x14ac:dyDescent="0.3">
      <c r="B45" s="3" t="s">
        <v>73</v>
      </c>
      <c r="C45" s="72"/>
      <c r="D45" s="87"/>
      <c r="E45" s="87"/>
      <c r="F45" s="88"/>
      <c r="G45" s="88"/>
      <c r="H45" s="88">
        <v>1000</v>
      </c>
      <c r="I45" s="87"/>
      <c r="J45" s="87">
        <v>3000</v>
      </c>
      <c r="K45" s="87"/>
      <c r="L45" s="87">
        <v>1500</v>
      </c>
      <c r="M45" s="87"/>
      <c r="N45" s="87"/>
      <c r="O45" s="89">
        <f>SUM(C45:N45)</f>
        <v>5500</v>
      </c>
    </row>
    <row r="46" spans="1:15" x14ac:dyDescent="0.3">
      <c r="A46" s="6"/>
      <c r="B46" s="18" t="s">
        <v>51</v>
      </c>
      <c r="C46" s="89">
        <f>SUM(C20:C44)</f>
        <v>24341.569999999996</v>
      </c>
      <c r="D46" s="89">
        <f t="shared" ref="D46:N46" si="4">SUM(D20:D44)</f>
        <v>28201.66</v>
      </c>
      <c r="E46" s="89">
        <f t="shared" si="4"/>
        <v>49354.23000000001</v>
      </c>
      <c r="F46" s="89">
        <f t="shared" si="4"/>
        <v>19289.87</v>
      </c>
      <c r="G46" s="89">
        <f t="shared" si="4"/>
        <v>24650.329999999998</v>
      </c>
      <c r="H46" s="89">
        <f t="shared" si="4"/>
        <v>59726.07</v>
      </c>
      <c r="I46" s="89">
        <f t="shared" si="4"/>
        <v>17323.59</v>
      </c>
      <c r="J46" s="89">
        <f t="shared" si="4"/>
        <v>25267.61</v>
      </c>
      <c r="K46" s="89">
        <f t="shared" si="4"/>
        <v>60750.49</v>
      </c>
      <c r="L46" s="89">
        <f>SUM(L20:L45)</f>
        <v>18363.82</v>
      </c>
      <c r="M46" s="89">
        <f t="shared" si="4"/>
        <v>17424.07</v>
      </c>
      <c r="N46" s="89">
        <f t="shared" si="4"/>
        <v>48623.199999999997</v>
      </c>
      <c r="O46" s="86">
        <f>SUM(O20:O45)</f>
        <v>397316.51000000007</v>
      </c>
    </row>
    <row r="47" spans="1:15" x14ac:dyDescent="0.3"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</row>
    <row r="48" spans="1:15" x14ac:dyDescent="0.3">
      <c r="N48" s="19" t="s">
        <v>59</v>
      </c>
      <c r="O48" s="86">
        <f>O17-O46</f>
        <v>91655.959999999905</v>
      </c>
    </row>
  </sheetData>
  <mergeCells count="5">
    <mergeCell ref="Q8:R8"/>
    <mergeCell ref="Q12:R12"/>
    <mergeCell ref="E1:K1"/>
    <mergeCell ref="E2:K2"/>
    <mergeCell ref="E3:K3"/>
  </mergeCells>
  <phoneticPr fontId="1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A028A7-711B-472A-9C82-A7B77730AB9D}">
  <sheetPr>
    <tabColor rgb="FF00B050"/>
  </sheetPr>
  <dimension ref="A1:M45"/>
  <sheetViews>
    <sheetView topLeftCell="A20" workbookViewId="0">
      <selection activeCell="H40" sqref="H40"/>
    </sheetView>
  </sheetViews>
  <sheetFormatPr defaultRowHeight="14.4" x14ac:dyDescent="0.3"/>
  <cols>
    <col min="1" max="1" width="10.5546875" bestFit="1" customWidth="1"/>
    <col min="2" max="2" width="34" customWidth="1"/>
    <col min="3" max="3" width="20" customWidth="1"/>
    <col min="4" max="4" width="22" customWidth="1"/>
    <col min="5" max="5" width="17.88671875" customWidth="1"/>
    <col min="6" max="6" width="19.5546875" customWidth="1"/>
    <col min="7" max="7" width="16.5546875" customWidth="1"/>
    <col min="8" max="8" width="63.6640625" bestFit="1" customWidth="1"/>
    <col min="12" max="12" width="15.33203125" customWidth="1"/>
    <col min="13" max="13" width="15.109375" bestFit="1" customWidth="1"/>
  </cols>
  <sheetData>
    <row r="1" spans="1:8" ht="25.5" customHeight="1" x14ac:dyDescent="0.5">
      <c r="A1" s="174" t="s">
        <v>62</v>
      </c>
      <c r="B1" s="174"/>
      <c r="C1" s="174"/>
      <c r="D1" s="174"/>
      <c r="E1" s="174"/>
      <c r="F1" s="174"/>
      <c r="G1" s="174"/>
      <c r="H1" s="23"/>
    </row>
    <row r="2" spans="1:8" ht="18" customHeight="1" x14ac:dyDescent="0.35">
      <c r="A2" s="175" t="s">
        <v>66</v>
      </c>
      <c r="B2" s="175"/>
      <c r="C2" s="175"/>
      <c r="D2" s="175"/>
      <c r="E2" s="175"/>
      <c r="F2" s="175"/>
      <c r="G2" s="175"/>
      <c r="H2" s="23"/>
    </row>
    <row r="3" spans="1:8" ht="21" x14ac:dyDescent="0.4">
      <c r="A3" s="176" t="s">
        <v>65</v>
      </c>
      <c r="B3" s="176"/>
      <c r="C3" s="176"/>
      <c r="D3" s="176"/>
      <c r="E3" s="176"/>
      <c r="F3" s="176"/>
      <c r="G3" s="176"/>
      <c r="H3" s="23"/>
    </row>
    <row r="4" spans="1:8" ht="21.75" customHeight="1" x14ac:dyDescent="0.3">
      <c r="A4" s="32"/>
      <c r="B4" s="32"/>
      <c r="C4" s="32"/>
      <c r="D4" s="32"/>
      <c r="E4" s="32"/>
      <c r="F4" s="32"/>
      <c r="G4" s="32"/>
      <c r="H4" s="23"/>
    </row>
    <row r="5" spans="1:8" x14ac:dyDescent="0.3">
      <c r="A5" s="27" t="s">
        <v>0</v>
      </c>
      <c r="B5" s="27" t="s">
        <v>16</v>
      </c>
      <c r="C5" s="27" t="s">
        <v>67</v>
      </c>
      <c r="D5" s="27" t="s">
        <v>69</v>
      </c>
      <c r="E5" s="27" t="s">
        <v>68</v>
      </c>
      <c r="F5" s="27" t="s">
        <v>70</v>
      </c>
      <c r="G5" s="27" t="s">
        <v>13</v>
      </c>
      <c r="H5" s="27" t="s">
        <v>71</v>
      </c>
    </row>
    <row r="6" spans="1:8" x14ac:dyDescent="0.3">
      <c r="A6" s="12" t="s">
        <v>14</v>
      </c>
      <c r="B6" s="26" t="s">
        <v>20</v>
      </c>
      <c r="C6" s="80">
        <f>SUM(NCSC_Monthly_Report!C6:E6)</f>
        <v>28075</v>
      </c>
      <c r="D6" s="80">
        <f>SUM(NCSC_Monthly_Report!F6:H6)</f>
        <v>13050</v>
      </c>
      <c r="E6" s="80">
        <f>SUM(NCSC_Monthly_Report!I6:K6)</f>
        <v>8680</v>
      </c>
      <c r="F6" s="80">
        <f>SUM(NCSC_Monthly_Report!L6:N6)</f>
        <v>27320</v>
      </c>
      <c r="G6" s="80">
        <f>SUM(C6:F6)</f>
        <v>77125</v>
      </c>
      <c r="H6" s="24"/>
    </row>
    <row r="7" spans="1:8" x14ac:dyDescent="0.3">
      <c r="A7" s="12"/>
      <c r="B7" s="14" t="s">
        <v>19</v>
      </c>
      <c r="C7" s="81">
        <f>SUM(NCSC_Monthly_Report!C7:E7)</f>
        <v>16750</v>
      </c>
      <c r="D7" s="81">
        <f>SUM(NCSC_Monthly_Report!F7:H7)</f>
        <v>12928</v>
      </c>
      <c r="E7" s="81">
        <f>SUM(NCSC_Monthly_Report!I7:K7)</f>
        <v>11485</v>
      </c>
      <c r="F7" s="81">
        <f>SUM(NCSC_Monthly_Report!L7:N7)</f>
        <v>7550</v>
      </c>
      <c r="G7" s="81">
        <f t="shared" ref="G7:G16" si="0">SUM(C7:F7)</f>
        <v>48713</v>
      </c>
      <c r="H7" s="24"/>
    </row>
    <row r="8" spans="1:8" x14ac:dyDescent="0.3">
      <c r="A8" s="12"/>
      <c r="B8" s="14" t="s">
        <v>18</v>
      </c>
      <c r="C8" s="81">
        <f>SUM(NCSC_Monthly_Report!C8:E8)</f>
        <v>14554</v>
      </c>
      <c r="D8" s="81">
        <f>SUM(NCSC_Monthly_Report!F8:H8)</f>
        <v>14095</v>
      </c>
      <c r="E8" s="81">
        <f>SUM(NCSC_Monthly_Report!I8:K8)</f>
        <v>9380</v>
      </c>
      <c r="F8" s="81">
        <f>SUM(NCSC_Monthly_Report!L8:N8)</f>
        <v>8796</v>
      </c>
      <c r="G8" s="81">
        <f t="shared" si="0"/>
        <v>46825</v>
      </c>
      <c r="H8" s="24"/>
    </row>
    <row r="9" spans="1:8" x14ac:dyDescent="0.3">
      <c r="A9" s="12"/>
      <c r="B9" s="14" t="s">
        <v>21</v>
      </c>
      <c r="C9" s="81">
        <f>SUM(NCSC_Monthly_Report!C9:E9)</f>
        <v>2593</v>
      </c>
      <c r="D9" s="81">
        <f>SUM(NCSC_Monthly_Report!F9:H9)</f>
        <v>2342</v>
      </c>
      <c r="E9" s="81">
        <f>SUM(NCSC_Monthly_Report!I9:K9)</f>
        <v>1274</v>
      </c>
      <c r="F9" s="81">
        <f>SUM(NCSC_Monthly_Report!L9:N9)</f>
        <v>1460.62</v>
      </c>
      <c r="G9" s="81">
        <f t="shared" si="0"/>
        <v>7669.62</v>
      </c>
      <c r="H9" s="24"/>
    </row>
    <row r="10" spans="1:8" x14ac:dyDescent="0.3">
      <c r="A10" s="12"/>
      <c r="B10" s="14" t="s">
        <v>24</v>
      </c>
      <c r="C10" s="81">
        <f>SUM(NCSC_Monthly_Report!C10:E10)</f>
        <v>6043</v>
      </c>
      <c r="D10" s="81">
        <f>SUM(NCSC_Monthly_Report!F10:H10)</f>
        <v>8007</v>
      </c>
      <c r="E10" s="81">
        <f>SUM(NCSC_Monthly_Report!I10:K10)</f>
        <v>9639</v>
      </c>
      <c r="F10" s="81">
        <f>SUM(NCSC_Monthly_Report!L10:N10)</f>
        <v>5814</v>
      </c>
      <c r="G10" s="81">
        <f t="shared" si="0"/>
        <v>29503</v>
      </c>
      <c r="H10" s="24"/>
    </row>
    <row r="11" spans="1:8" x14ac:dyDescent="0.3">
      <c r="A11" s="12"/>
      <c r="B11" s="14" t="s">
        <v>23</v>
      </c>
      <c r="C11" s="81">
        <f>SUM(NCSC_Monthly_Report!C11:E11)</f>
        <v>0</v>
      </c>
      <c r="D11" s="81">
        <f>SUM(NCSC_Monthly_Report!F11:H11)</f>
        <v>1238.8499999999999</v>
      </c>
      <c r="E11" s="81">
        <f>SUM(NCSC_Monthly_Report!I11:K11)</f>
        <v>0</v>
      </c>
      <c r="F11" s="81">
        <f>SUM(NCSC_Monthly_Report!L11:N11)</f>
        <v>0</v>
      </c>
      <c r="G11" s="81">
        <f t="shared" si="0"/>
        <v>1238.8499999999999</v>
      </c>
      <c r="H11" s="24"/>
    </row>
    <row r="12" spans="1:8" x14ac:dyDescent="0.3">
      <c r="A12" s="12"/>
      <c r="B12" s="14" t="s">
        <v>17</v>
      </c>
      <c r="C12" s="81">
        <f>SUM(NCSC_Monthly_Report!C12:E12)</f>
        <v>13594</v>
      </c>
      <c r="D12" s="81">
        <f>SUM(NCSC_Monthly_Report!F12:H12)</f>
        <v>12792</v>
      </c>
      <c r="E12" s="81">
        <f>SUM(NCSC_Monthly_Report!I12:K12)</f>
        <v>22946</v>
      </c>
      <c r="F12" s="81">
        <f>SUM(NCSC_Monthly_Report!L12:N12)</f>
        <v>13157</v>
      </c>
      <c r="G12" s="81">
        <f t="shared" si="0"/>
        <v>62489</v>
      </c>
      <c r="H12" s="24"/>
    </row>
    <row r="13" spans="1:8" x14ac:dyDescent="0.3">
      <c r="A13" s="12"/>
      <c r="B13" s="14" t="s">
        <v>15</v>
      </c>
      <c r="C13" s="81">
        <f>SUM(NCSC_Monthly_Report!C13:E13)</f>
        <v>594</v>
      </c>
      <c r="D13" s="81">
        <f>SUM(NCSC_Monthly_Report!F13:H13)</f>
        <v>891</v>
      </c>
      <c r="E13" s="81">
        <f>SUM(NCSC_Monthly_Report!I13:K13)</f>
        <v>891</v>
      </c>
      <c r="F13" s="81">
        <f>SUM(NCSC_Monthly_Report!L13:N13)</f>
        <v>693</v>
      </c>
      <c r="G13" s="81">
        <f t="shared" si="0"/>
        <v>3069</v>
      </c>
      <c r="H13" s="24"/>
    </row>
    <row r="14" spans="1:8" x14ac:dyDescent="0.3">
      <c r="A14" s="2"/>
      <c r="B14" s="14" t="s">
        <v>22</v>
      </c>
      <c r="C14" s="81">
        <f>SUM(NCSC_Monthly_Report!C14:E14)</f>
        <v>300</v>
      </c>
      <c r="D14" s="81">
        <f>SUM(NCSC_Monthly_Report!F14:H14)</f>
        <v>0</v>
      </c>
      <c r="E14" s="81">
        <f>SUM(NCSC_Monthly_Report!I14:K14)</f>
        <v>0</v>
      </c>
      <c r="F14" s="81">
        <f>SUM(NCSC_Monthly_Report!L14:N14)</f>
        <v>0</v>
      </c>
      <c r="G14" s="81">
        <f t="shared" si="0"/>
        <v>300</v>
      </c>
      <c r="H14" s="24"/>
    </row>
    <row r="15" spans="1:8" x14ac:dyDescent="0.3">
      <c r="A15" s="2"/>
      <c r="B15" s="14" t="s">
        <v>25</v>
      </c>
      <c r="C15" s="81">
        <f>SUM(NCSC_Monthly_Report!C15:E15)</f>
        <v>0</v>
      </c>
      <c r="D15" s="81">
        <f>SUM(NCSC_Monthly_Report!F15:H15)</f>
        <v>0</v>
      </c>
      <c r="E15" s="81">
        <f>SUM(NCSC_Monthly_Report!I15:K15)</f>
        <v>0</v>
      </c>
      <c r="F15" s="81">
        <f>SUM(NCSC_Monthly_Report!L15:N15)</f>
        <v>889</v>
      </c>
      <c r="G15" s="81">
        <f t="shared" si="0"/>
        <v>889</v>
      </c>
      <c r="H15" s="24"/>
    </row>
    <row r="16" spans="1:8" x14ac:dyDescent="0.3">
      <c r="B16" s="14" t="s">
        <v>50</v>
      </c>
      <c r="C16" s="81">
        <f>SUM(NCSC_Monthly_Report!C16:E16)</f>
        <v>42804</v>
      </c>
      <c r="D16" s="81">
        <f>SUM(NCSC_Monthly_Report!F16:H16)</f>
        <v>41238</v>
      </c>
      <c r="E16" s="81">
        <f>SUM(NCSC_Monthly_Report!I16:K16)</f>
        <v>70798</v>
      </c>
      <c r="F16" s="81">
        <f>SUM(NCSC_Monthly_Report!L16:N16)</f>
        <v>56311</v>
      </c>
      <c r="G16" s="81">
        <f t="shared" si="0"/>
        <v>211151</v>
      </c>
      <c r="H16" s="137" t="s">
        <v>161</v>
      </c>
    </row>
    <row r="17" spans="1:13" ht="18" x14ac:dyDescent="0.35">
      <c r="A17" s="13"/>
      <c r="B17" s="33" t="s">
        <v>51</v>
      </c>
      <c r="C17" s="82">
        <f>SUM(C6:C16)</f>
        <v>125307</v>
      </c>
      <c r="D17" s="82">
        <f>SUM(D6:D16)</f>
        <v>106581.85</v>
      </c>
      <c r="E17" s="82">
        <f>SUM(E6:E16)</f>
        <v>135093</v>
      </c>
      <c r="F17" s="82">
        <f>SUM(F6:F16)</f>
        <v>121990.62</v>
      </c>
      <c r="G17" s="83">
        <f>SUM(G6:G16)</f>
        <v>488972.47</v>
      </c>
      <c r="H17" s="25"/>
    </row>
    <row r="18" spans="1:13" ht="18" x14ac:dyDescent="0.35">
      <c r="L18" s="84" t="s">
        <v>128</v>
      </c>
      <c r="M18" s="85">
        <f>(G17-G45)</f>
        <v>91655.959999999846</v>
      </c>
    </row>
    <row r="19" spans="1:13" x14ac:dyDescent="0.3">
      <c r="A19" s="10" t="s">
        <v>0</v>
      </c>
      <c r="B19" s="10" t="s">
        <v>16</v>
      </c>
      <c r="C19" s="10" t="s">
        <v>67</v>
      </c>
      <c r="D19" s="10" t="s">
        <v>69</v>
      </c>
      <c r="E19" s="10" t="s">
        <v>68</v>
      </c>
      <c r="F19" s="10" t="s">
        <v>70</v>
      </c>
      <c r="G19" s="28" t="s">
        <v>13</v>
      </c>
      <c r="H19" s="29" t="s">
        <v>71</v>
      </c>
    </row>
    <row r="20" spans="1:13" x14ac:dyDescent="0.3">
      <c r="A20" s="4" t="s">
        <v>26</v>
      </c>
      <c r="B20" s="184" t="s">
        <v>27</v>
      </c>
      <c r="C20" s="72">
        <v>38522.82</v>
      </c>
      <c r="D20" s="72">
        <v>38323.440000000002</v>
      </c>
      <c r="E20" s="72">
        <v>40881.839999999997</v>
      </c>
      <c r="F20" s="72">
        <v>41195.629999999997</v>
      </c>
      <c r="G20" s="73">
        <v>158923.72999999998</v>
      </c>
      <c r="H20" s="30"/>
    </row>
    <row r="21" spans="1:13" x14ac:dyDescent="0.3">
      <c r="A21" s="5"/>
      <c r="B21" s="184" t="s">
        <v>28</v>
      </c>
      <c r="C21" s="72">
        <f>SUM(NCSC_Monthly_Report!C21:E21)</f>
        <v>3544.7200000000003</v>
      </c>
      <c r="D21" s="72">
        <f>SUM(NCSC_Monthly_Report!F21:H21)</f>
        <v>7973.5300000000007</v>
      </c>
      <c r="E21" s="72">
        <f>SUM(NCSC_Monthly_Report!I21:K21)</f>
        <v>6325.57</v>
      </c>
      <c r="F21" s="72">
        <f>SUM(NCSC_Monthly_Report!L21:N21)</f>
        <v>6162.27</v>
      </c>
      <c r="G21" s="73">
        <f t="shared" ref="G21:G44" si="1">SUM(C21:F21)</f>
        <v>24006.09</v>
      </c>
      <c r="H21" s="30"/>
    </row>
    <row r="22" spans="1:13" x14ac:dyDescent="0.3">
      <c r="A22" s="5"/>
      <c r="B22" s="3" t="s">
        <v>29</v>
      </c>
      <c r="C22" s="72">
        <f>SUM(NCSC_Monthly_Report!C22:E22)</f>
        <v>19428.300000000003</v>
      </c>
      <c r="D22" s="72">
        <f>SUM(NCSC_Monthly_Report!F22:H22)</f>
        <v>19428.300000000003</v>
      </c>
      <c r="E22" s="72">
        <f>SUM(NCSC_Monthly_Report!I22:K22)</f>
        <v>19428.300000000003</v>
      </c>
      <c r="F22" s="72">
        <f>SUM(NCSC_Monthly_Report!L22:N22)</f>
        <v>8560.48</v>
      </c>
      <c r="G22" s="73">
        <f t="shared" si="1"/>
        <v>66845.38</v>
      </c>
      <c r="H22" s="30"/>
    </row>
    <row r="23" spans="1:13" x14ac:dyDescent="0.3">
      <c r="A23" s="5"/>
      <c r="B23" s="3" t="s">
        <v>409</v>
      </c>
      <c r="C23" s="72">
        <f>SUM(NCSC_Monthly_Report!C23:E23)</f>
        <v>7200</v>
      </c>
      <c r="D23" s="72">
        <f>SUM(NCSC_Monthly_Report!F23:H23)</f>
        <v>7000</v>
      </c>
      <c r="E23" s="72">
        <f>SUM(NCSC_Monthly_Report!I23:K23)</f>
        <v>0</v>
      </c>
      <c r="F23" s="72">
        <f>SUM(NCSC_Monthly_Report!L23:N23)</f>
        <v>0</v>
      </c>
      <c r="G23" s="73">
        <f t="shared" si="1"/>
        <v>14200</v>
      </c>
      <c r="H23" s="30"/>
    </row>
    <row r="24" spans="1:13" x14ac:dyDescent="0.3">
      <c r="A24" s="5"/>
      <c r="B24" s="3" t="s">
        <v>41</v>
      </c>
      <c r="C24" s="72">
        <f>SUM(NCSC_Monthly_Report!C24:E24)</f>
        <v>746.25</v>
      </c>
      <c r="D24" s="72">
        <f>SUM(NCSC_Monthly_Report!F24:H24)</f>
        <v>1391.78</v>
      </c>
      <c r="E24" s="72">
        <f>SUM(NCSC_Monthly_Report!I24:K24)</f>
        <v>1399.68</v>
      </c>
      <c r="F24" s="72">
        <f>SUM(NCSC_Monthly_Report!L24:N24)</f>
        <v>1202.32</v>
      </c>
      <c r="G24" s="73">
        <f t="shared" si="1"/>
        <v>4740.03</v>
      </c>
      <c r="H24" s="30"/>
    </row>
    <row r="25" spans="1:13" x14ac:dyDescent="0.3">
      <c r="A25" s="5"/>
      <c r="B25" s="3" t="s">
        <v>42</v>
      </c>
      <c r="C25" s="72">
        <f>SUM(NCSC_Monthly_Report!C25:E25)</f>
        <v>4470.9900000000007</v>
      </c>
      <c r="D25" s="72">
        <f>SUM(NCSC_Monthly_Report!F25:H25)</f>
        <v>4108.04</v>
      </c>
      <c r="E25" s="72">
        <f>SUM(NCSC_Monthly_Report!I25:K25)</f>
        <v>6228.51</v>
      </c>
      <c r="F25" s="72">
        <f>SUM(NCSC_Monthly_Report!L25:N25)</f>
        <v>4703.2299999999996</v>
      </c>
      <c r="G25" s="73">
        <f t="shared" si="1"/>
        <v>19510.77</v>
      </c>
      <c r="H25" s="30"/>
    </row>
    <row r="26" spans="1:13" x14ac:dyDescent="0.3">
      <c r="A26" s="5"/>
      <c r="B26" s="3" t="s">
        <v>43</v>
      </c>
      <c r="C26" s="72">
        <f>SUM(NCSC_Monthly_Report!C26:E26)</f>
        <v>2021.35</v>
      </c>
      <c r="D26" s="72">
        <f>SUM(NCSC_Monthly_Report!F26:H26)</f>
        <v>608.06000000000006</v>
      </c>
      <c r="E26" s="72">
        <f>SUM(NCSC_Monthly_Report!I26:K26)</f>
        <v>398.26</v>
      </c>
      <c r="F26" s="72">
        <f>SUM(NCSC_Monthly_Report!L26:N26)</f>
        <v>426.82</v>
      </c>
      <c r="G26" s="73">
        <f t="shared" si="1"/>
        <v>3454.4900000000002</v>
      </c>
      <c r="H26" s="30"/>
    </row>
    <row r="27" spans="1:13" x14ac:dyDescent="0.3">
      <c r="A27" s="5"/>
      <c r="B27" s="3" t="s">
        <v>44</v>
      </c>
      <c r="C27" s="72">
        <f>SUM(NCSC_Monthly_Report!C27:E27)</f>
        <v>1230.78</v>
      </c>
      <c r="D27" s="72">
        <f>SUM(NCSC_Monthly_Report!F27:H27)</f>
        <v>1267.71</v>
      </c>
      <c r="E27" s="72">
        <f>SUM(NCSC_Monthly_Report!I27:K27)</f>
        <v>1297.95</v>
      </c>
      <c r="F27" s="72">
        <f>SUM(NCSC_Monthly_Report!L27:N27)</f>
        <v>1267.71</v>
      </c>
      <c r="G27" s="73">
        <f t="shared" si="1"/>
        <v>5064.1499999999996</v>
      </c>
      <c r="H27" s="30"/>
    </row>
    <row r="28" spans="1:13" x14ac:dyDescent="0.3">
      <c r="A28" s="5"/>
      <c r="B28" s="3" t="s">
        <v>30</v>
      </c>
      <c r="C28" s="72">
        <f>SUM(NCSC_Monthly_Report!C28:E28)</f>
        <v>6721.3799999999992</v>
      </c>
      <c r="D28" s="72">
        <f>SUM(NCSC_Monthly_Report!F28:H28)</f>
        <v>4676.6499999999996</v>
      </c>
      <c r="E28" s="72">
        <f>SUM(NCSC_Monthly_Report!I28:K28)</f>
        <v>8426.3700000000008</v>
      </c>
      <c r="F28" s="72">
        <f>SUM(NCSC_Monthly_Report!L28:N28)</f>
        <v>4659.67</v>
      </c>
      <c r="G28" s="73">
        <f t="shared" si="1"/>
        <v>24484.07</v>
      </c>
      <c r="H28" s="30"/>
    </row>
    <row r="29" spans="1:13" x14ac:dyDescent="0.3">
      <c r="A29" s="5"/>
      <c r="B29" s="3" t="s">
        <v>31</v>
      </c>
      <c r="C29" s="72">
        <f>SUM(NCSC_Monthly_Report!C30:E30)</f>
        <v>3708.56</v>
      </c>
      <c r="D29" s="72">
        <f>SUM(NCSC_Monthly_Report!F30:H30)</f>
        <v>4055.8</v>
      </c>
      <c r="E29" s="72">
        <f>SUM(NCSC_Monthly_Report!I30:K30)</f>
        <v>3745.96</v>
      </c>
      <c r="F29" s="72">
        <f>SUM(NCSC_Monthly_Report!L30:N30)</f>
        <v>3386.44</v>
      </c>
      <c r="G29" s="73">
        <f t="shared" si="1"/>
        <v>14896.76</v>
      </c>
      <c r="H29" s="30"/>
    </row>
    <row r="30" spans="1:13" x14ac:dyDescent="0.3">
      <c r="A30" s="2"/>
      <c r="B30" s="183" t="s">
        <v>32</v>
      </c>
      <c r="C30" s="72">
        <f>SUM(NCSC_Monthly_Report!C31:E31)</f>
        <v>3350.39</v>
      </c>
      <c r="D30" s="72">
        <f>SUM(NCSC_Monthly_Report!F31:H31)</f>
        <v>8145.98</v>
      </c>
      <c r="E30" s="72">
        <f>SUM(NCSC_Monthly_Report!I31:K31)</f>
        <v>4092.34</v>
      </c>
      <c r="F30" s="72">
        <f>SUM(NCSC_Monthly_Report!L31:N31)</f>
        <v>3004</v>
      </c>
      <c r="G30" s="73">
        <f t="shared" si="1"/>
        <v>18592.71</v>
      </c>
      <c r="H30" s="30" t="s">
        <v>410</v>
      </c>
    </row>
    <row r="31" spans="1:13" x14ac:dyDescent="0.3">
      <c r="A31" s="2"/>
      <c r="B31" s="183" t="s">
        <v>395</v>
      </c>
      <c r="C31" s="72">
        <f>SUM(NCSC_Monthly_Report!C32:E32)</f>
        <v>2898.5600000000004</v>
      </c>
      <c r="D31" s="72">
        <f>SUM(NCSC_Monthly_Report!F32:H32)</f>
        <v>3483.6</v>
      </c>
      <c r="E31" s="72">
        <f>SUM(NCSC_Monthly_Report!I32:K32)</f>
        <v>4644.8099999999995</v>
      </c>
      <c r="F31" s="72">
        <f>SUM(NCSC_Monthly_Report!L32:N32)</f>
        <v>4644.8099999999995</v>
      </c>
      <c r="G31" s="73">
        <f t="shared" si="1"/>
        <v>15671.779999999999</v>
      </c>
      <c r="H31" s="30" t="s">
        <v>411</v>
      </c>
    </row>
    <row r="32" spans="1:13" x14ac:dyDescent="0.3">
      <c r="A32" s="2"/>
      <c r="B32" s="3" t="s">
        <v>34</v>
      </c>
      <c r="C32" s="72">
        <f>SUM(NCSC_Monthly_Report!C33:E33)</f>
        <v>1185</v>
      </c>
      <c r="D32" s="72">
        <f>SUM(NCSC_Monthly_Report!F33:H33)</f>
        <v>1359</v>
      </c>
      <c r="E32" s="72">
        <f>SUM(NCSC_Monthly_Report!I33:K33)</f>
        <v>1429</v>
      </c>
      <c r="F32" s="72">
        <f>SUM(NCSC_Monthly_Report!L33:N33)</f>
        <v>1077</v>
      </c>
      <c r="G32" s="73">
        <f t="shared" si="1"/>
        <v>5050</v>
      </c>
      <c r="H32" s="30"/>
    </row>
    <row r="33" spans="1:8" x14ac:dyDescent="0.3">
      <c r="A33" s="2"/>
      <c r="B33" s="3" t="s">
        <v>35</v>
      </c>
      <c r="C33" s="72">
        <f>SUM(NCSC_Monthly_Report!C34:E34)</f>
        <v>480</v>
      </c>
      <c r="D33" s="72">
        <f>SUM(NCSC_Monthly_Report!F34:H34)</f>
        <v>0</v>
      </c>
      <c r="E33" s="72">
        <f>SUM(NCSC_Monthly_Report!I34:K34)</f>
        <v>0</v>
      </c>
      <c r="F33" s="72">
        <f>SUM(NCSC_Monthly_Report!L34:N34)</f>
        <v>0</v>
      </c>
      <c r="G33" s="73">
        <f t="shared" si="1"/>
        <v>480</v>
      </c>
      <c r="H33" s="30"/>
    </row>
    <row r="34" spans="1:8" s="189" customFormat="1" x14ac:dyDescent="0.3">
      <c r="A34" s="185"/>
      <c r="B34" s="183" t="s">
        <v>404</v>
      </c>
      <c r="C34" s="186">
        <f>SUM(NCSC_Monthly_Report!C35:E35)</f>
        <v>3640</v>
      </c>
      <c r="D34" s="186">
        <f>SUM(NCSC_Monthly_Report!F35:H35)</f>
        <v>0</v>
      </c>
      <c r="E34" s="186">
        <f>SUM(NCSC_Monthly_Report!I35:K35)</f>
        <v>0</v>
      </c>
      <c r="F34" s="186">
        <f>SUM(NCSC_Monthly_Report!L35:N35)</f>
        <v>0</v>
      </c>
      <c r="G34" s="187">
        <f t="shared" si="1"/>
        <v>3640</v>
      </c>
      <c r="H34" s="188" t="s">
        <v>412</v>
      </c>
    </row>
    <row r="35" spans="1:8" x14ac:dyDescent="0.3">
      <c r="A35" s="2"/>
      <c r="B35" s="3" t="s">
        <v>103</v>
      </c>
      <c r="C35" s="72">
        <f>SUM(NCSC_Monthly_Report!C36:E36)</f>
        <v>786.6</v>
      </c>
      <c r="D35" s="72">
        <f>SUM(NCSC_Monthly_Report!F36:H36)</f>
        <v>312</v>
      </c>
      <c r="E35" s="72">
        <f>SUM(NCSC_Monthly_Report!I36:K36)</f>
        <v>0</v>
      </c>
      <c r="F35" s="72">
        <f>SUM(NCSC_Monthly_Report!L36:N36)</f>
        <v>0</v>
      </c>
      <c r="G35" s="73">
        <f t="shared" si="1"/>
        <v>1098.5999999999999</v>
      </c>
      <c r="H35" s="30" t="s">
        <v>396</v>
      </c>
    </row>
    <row r="36" spans="1:8" x14ac:dyDescent="0.3">
      <c r="A36" s="2"/>
      <c r="B36" s="3" t="s">
        <v>48</v>
      </c>
      <c r="C36" s="72">
        <f>SUM(NCSC_Monthly_Report!C37:E37)</f>
        <v>250</v>
      </c>
      <c r="D36" s="72">
        <f>SUM(NCSC_Monthly_Report!F37:H37)</f>
        <v>0</v>
      </c>
      <c r="E36" s="72">
        <f>SUM(NCSC_Monthly_Report!I37:K37)</f>
        <v>161</v>
      </c>
      <c r="F36" s="72">
        <f>SUM(NCSC_Monthly_Report!L37:N37)</f>
        <v>0</v>
      </c>
      <c r="G36" s="73">
        <f t="shared" si="1"/>
        <v>411</v>
      </c>
      <c r="H36" s="30"/>
    </row>
    <row r="37" spans="1:8" s="189" customFormat="1" x14ac:dyDescent="0.3">
      <c r="A37" s="185"/>
      <c r="B37" s="183" t="s">
        <v>405</v>
      </c>
      <c r="C37" s="186">
        <f>SUM(NCSC_Monthly_Report!C38:E38)</f>
        <v>0</v>
      </c>
      <c r="D37" s="186">
        <f>SUM(NCSC_Monthly_Report!F38:H38)</f>
        <v>375</v>
      </c>
      <c r="E37" s="186">
        <f>SUM(NCSC_Monthly_Report!I38:K38)</f>
        <v>0</v>
      </c>
      <c r="F37" s="186">
        <f>SUM(NCSC_Monthly_Report!L38:N38)</f>
        <v>0</v>
      </c>
      <c r="G37" s="187">
        <f t="shared" si="1"/>
        <v>375</v>
      </c>
      <c r="H37" s="188"/>
    </row>
    <row r="38" spans="1:8" s="189" customFormat="1" x14ac:dyDescent="0.3">
      <c r="A38" s="185"/>
      <c r="B38" s="183" t="s">
        <v>406</v>
      </c>
      <c r="C38" s="186">
        <f>SUM(NCSC_Monthly_Report!C39:E39)</f>
        <v>0</v>
      </c>
      <c r="D38" s="186">
        <f>SUM(NCSC_Monthly_Report!F39:H39)</f>
        <v>0</v>
      </c>
      <c r="E38" s="186">
        <f>SUM(NCSC_Monthly_Report!I39:K39)</f>
        <v>100</v>
      </c>
      <c r="F38" s="186">
        <f>SUM(NCSC_Monthly_Report!L39:N39)</f>
        <v>0</v>
      </c>
      <c r="G38" s="187">
        <f t="shared" si="1"/>
        <v>100</v>
      </c>
      <c r="H38" s="188"/>
    </row>
    <row r="39" spans="1:8" x14ac:dyDescent="0.3">
      <c r="A39" s="2"/>
      <c r="B39" s="3" t="s">
        <v>45</v>
      </c>
      <c r="C39" s="72">
        <f>SUM(NCSC_Monthly_Report!C40:E40)</f>
        <v>1431.44</v>
      </c>
      <c r="D39" s="72">
        <f>SUM(NCSC_Monthly_Report!F40:H40)</f>
        <v>877.06</v>
      </c>
      <c r="E39" s="72">
        <f>SUM(NCSC_Monthly_Report!I40:K40)</f>
        <v>2240.4400000000005</v>
      </c>
      <c r="F39" s="72">
        <f>SUM(NCSC_Monthly_Report!L40:N40)</f>
        <v>1872.3899999999999</v>
      </c>
      <c r="G39" s="73">
        <f t="shared" si="1"/>
        <v>6421.33</v>
      </c>
      <c r="H39" s="188" t="s">
        <v>413</v>
      </c>
    </row>
    <row r="40" spans="1:8" x14ac:dyDescent="0.3">
      <c r="A40" s="2"/>
      <c r="B40" s="3" t="s">
        <v>40</v>
      </c>
      <c r="C40" s="72">
        <f>SUM(NCSC_Monthly_Report!C41:E41)</f>
        <v>0</v>
      </c>
      <c r="D40" s="72">
        <f>SUM(NCSC_Monthly_Report!F41:H41)</f>
        <v>0</v>
      </c>
      <c r="E40" s="72">
        <f>SUM(NCSC_Monthly_Report!I41:K41)</f>
        <v>400</v>
      </c>
      <c r="F40" s="72">
        <f>SUM(NCSC_Monthly_Report!L41:N41)</f>
        <v>0</v>
      </c>
      <c r="G40" s="73">
        <f t="shared" si="1"/>
        <v>400</v>
      </c>
      <c r="H40" s="30"/>
    </row>
    <row r="41" spans="1:8" x14ac:dyDescent="0.3">
      <c r="A41" s="2"/>
      <c r="B41" s="3" t="s">
        <v>407</v>
      </c>
      <c r="C41" s="72">
        <f>SUM(NCSC_Monthly_Report!C42:E42)</f>
        <v>0</v>
      </c>
      <c r="D41" s="72">
        <f>SUM(NCSC_Monthly_Report!F42:H42)</f>
        <v>0</v>
      </c>
      <c r="E41" s="72">
        <f>SUM(NCSC_Monthly_Report!I42:K42)</f>
        <v>1861.34</v>
      </c>
      <c r="F41" s="72">
        <f>SUM(NCSC_Monthly_Report!L42:N42)</f>
        <v>0</v>
      </c>
      <c r="G41" s="73">
        <f t="shared" si="1"/>
        <v>1861.34</v>
      </c>
      <c r="H41" s="30"/>
    </row>
    <row r="42" spans="1:8" x14ac:dyDescent="0.3">
      <c r="A42" s="2"/>
      <c r="B42" s="3" t="s">
        <v>47</v>
      </c>
      <c r="C42" s="72">
        <f>SUM(NCSC_Monthly_Report!C43:E43)</f>
        <v>280.32</v>
      </c>
      <c r="D42" s="72">
        <f>SUM(NCSC_Monthly_Report!F43:H43)</f>
        <v>280.32</v>
      </c>
      <c r="E42" s="72">
        <f>SUM(NCSC_Monthly_Report!I43:K43)</f>
        <v>280.32</v>
      </c>
      <c r="F42" s="72">
        <f>SUM(NCSC_Monthly_Report!L43:N43)</f>
        <v>280.32</v>
      </c>
      <c r="G42" s="73">
        <f t="shared" si="1"/>
        <v>1121.28</v>
      </c>
      <c r="H42" s="30"/>
    </row>
    <row r="43" spans="1:8" x14ac:dyDescent="0.3">
      <c r="B43" s="3" t="s">
        <v>408</v>
      </c>
      <c r="C43" s="72">
        <f>SUM(NCSC_Monthly_Report!C44:E44)</f>
        <v>0</v>
      </c>
      <c r="D43" s="72">
        <f>SUM(NCSC_Monthly_Report!F44:H44)</f>
        <v>0</v>
      </c>
      <c r="E43" s="72">
        <f>SUM(NCSC_Monthly_Report!I44:K44)</f>
        <v>0</v>
      </c>
      <c r="F43" s="72">
        <f>SUM(NCSC_Monthly_Report!L44:N44)</f>
        <v>468</v>
      </c>
      <c r="G43" s="73">
        <f t="shared" si="1"/>
        <v>468</v>
      </c>
      <c r="H43" s="30"/>
    </row>
    <row r="44" spans="1:8" x14ac:dyDescent="0.3">
      <c r="B44" s="3" t="s">
        <v>72</v>
      </c>
      <c r="C44" s="72"/>
      <c r="D44" s="72">
        <f>SUM(NCSC_Monthly_Report!F45:H45)</f>
        <v>1000</v>
      </c>
      <c r="E44" s="72">
        <f>SUM(NCSC_Monthly_Report!I45:K45)</f>
        <v>3000</v>
      </c>
      <c r="F44" s="72">
        <f>SUM(NCSC_Monthly_Report!L45:N45)</f>
        <v>1500</v>
      </c>
      <c r="G44" s="73">
        <f t="shared" si="1"/>
        <v>5500</v>
      </c>
      <c r="H44" s="30"/>
    </row>
    <row r="45" spans="1:8" ht="18" x14ac:dyDescent="0.35">
      <c r="A45" s="6"/>
      <c r="B45" s="34" t="s">
        <v>51</v>
      </c>
      <c r="C45" s="74">
        <f>SUM(C20:C44)</f>
        <v>101897.46000000002</v>
      </c>
      <c r="D45" s="74">
        <f>SUM(D20:D44)</f>
        <v>104666.27</v>
      </c>
      <c r="E45" s="74">
        <f>SUM(E20:E44)</f>
        <v>106341.68999999997</v>
      </c>
      <c r="F45" s="74">
        <f>SUM(F20:F44)</f>
        <v>84411.09</v>
      </c>
      <c r="G45" s="75">
        <f>SUM(G20:G44)</f>
        <v>397316.51000000013</v>
      </c>
      <c r="H45" s="31"/>
    </row>
  </sheetData>
  <mergeCells count="3">
    <mergeCell ref="A1:G1"/>
    <mergeCell ref="A2:G2"/>
    <mergeCell ref="A3:G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9536C7-3C8C-4555-9E54-9A7BA8B0CFD9}">
  <dimension ref="A1:L51"/>
  <sheetViews>
    <sheetView topLeftCell="A26" workbookViewId="0">
      <selection activeCell="K40" sqref="K40"/>
    </sheetView>
  </sheetViews>
  <sheetFormatPr defaultRowHeight="14.4" x14ac:dyDescent="0.3"/>
  <cols>
    <col min="1" max="1" width="12" bestFit="1" customWidth="1"/>
    <col min="2" max="2" width="29.6640625" bestFit="1" customWidth="1"/>
    <col min="3" max="6" width="13.6640625" bestFit="1" customWidth="1"/>
    <col min="7" max="7" width="15.109375" bestFit="1" customWidth="1"/>
    <col min="8" max="8" width="42.5546875" bestFit="1" customWidth="1"/>
    <col min="11" max="11" width="22.44140625" customWidth="1"/>
    <col min="12" max="12" width="26.109375" customWidth="1"/>
  </cols>
  <sheetData>
    <row r="1" spans="1:8" ht="24.75" customHeight="1" x14ac:dyDescent="0.5">
      <c r="A1" s="174" t="s">
        <v>62</v>
      </c>
      <c r="B1" s="174"/>
      <c r="C1" s="174"/>
      <c r="D1" s="174"/>
      <c r="E1" s="174"/>
      <c r="F1" s="174"/>
      <c r="G1" s="174"/>
      <c r="H1" s="23"/>
    </row>
    <row r="2" spans="1:8" ht="17.25" customHeight="1" x14ac:dyDescent="0.35">
      <c r="A2" s="175" t="s">
        <v>66</v>
      </c>
      <c r="B2" s="175"/>
      <c r="C2" s="175"/>
      <c r="D2" s="175"/>
      <c r="E2" s="175"/>
      <c r="F2" s="175"/>
      <c r="G2" s="175"/>
      <c r="H2" s="23"/>
    </row>
    <row r="3" spans="1:8" ht="21" customHeight="1" x14ac:dyDescent="0.4">
      <c r="A3" s="177" t="s">
        <v>77</v>
      </c>
      <c r="B3" s="177"/>
      <c r="C3" s="177"/>
      <c r="D3" s="177"/>
      <c r="E3" s="177"/>
      <c r="F3" s="177"/>
      <c r="G3" s="177"/>
      <c r="H3" s="23"/>
    </row>
    <row r="4" spans="1:8" x14ac:dyDescent="0.3">
      <c r="A4" s="32"/>
      <c r="B4" s="32"/>
      <c r="C4" s="32"/>
      <c r="D4" s="32"/>
      <c r="E4" s="32"/>
      <c r="F4" s="32"/>
      <c r="G4" s="32"/>
      <c r="H4" s="23"/>
    </row>
    <row r="5" spans="1:8" x14ac:dyDescent="0.3">
      <c r="A5" s="27" t="s">
        <v>0</v>
      </c>
      <c r="B5" s="27" t="s">
        <v>16</v>
      </c>
      <c r="C5" s="27" t="s">
        <v>67</v>
      </c>
      <c r="D5" s="27" t="s">
        <v>69</v>
      </c>
      <c r="E5" s="27" t="s">
        <v>68</v>
      </c>
      <c r="F5" s="27" t="s">
        <v>70</v>
      </c>
      <c r="G5" s="27" t="s">
        <v>13</v>
      </c>
      <c r="H5" s="27" t="s">
        <v>71</v>
      </c>
    </row>
    <row r="6" spans="1:8" x14ac:dyDescent="0.3">
      <c r="A6" s="12" t="s">
        <v>14</v>
      </c>
      <c r="B6" s="38" t="s">
        <v>20</v>
      </c>
      <c r="C6" s="76">
        <v>29340</v>
      </c>
      <c r="D6" s="76">
        <v>29340</v>
      </c>
      <c r="E6" s="76">
        <v>20000</v>
      </c>
      <c r="F6" s="76">
        <v>20000</v>
      </c>
      <c r="G6" s="76">
        <f>SUM(C6:F6)</f>
        <v>98680</v>
      </c>
      <c r="H6" s="37" t="s">
        <v>162</v>
      </c>
    </row>
    <row r="7" spans="1:8" x14ac:dyDescent="0.3">
      <c r="A7" s="12"/>
      <c r="B7" s="38" t="s">
        <v>19</v>
      </c>
      <c r="C7" s="76">
        <v>18425</v>
      </c>
      <c r="D7" s="76">
        <v>14221</v>
      </c>
      <c r="E7" s="76">
        <v>12634</v>
      </c>
      <c r="F7" s="76">
        <v>8305</v>
      </c>
      <c r="G7" s="76">
        <v>53585</v>
      </c>
      <c r="H7" s="37" t="s">
        <v>74</v>
      </c>
    </row>
    <row r="8" spans="1:8" x14ac:dyDescent="0.3">
      <c r="A8" s="12"/>
      <c r="B8" s="38" t="s">
        <v>18</v>
      </c>
      <c r="C8" s="76">
        <v>16009</v>
      </c>
      <c r="D8" s="76">
        <v>15505</v>
      </c>
      <c r="E8" s="76">
        <v>10318</v>
      </c>
      <c r="F8" s="76">
        <v>9676</v>
      </c>
      <c r="G8" s="76">
        <v>51508</v>
      </c>
      <c r="H8" s="37" t="s">
        <v>74</v>
      </c>
    </row>
    <row r="9" spans="1:8" x14ac:dyDescent="0.3">
      <c r="A9" s="12"/>
      <c r="B9" s="38" t="s">
        <v>21</v>
      </c>
      <c r="C9" s="76">
        <v>2852</v>
      </c>
      <c r="D9" s="76">
        <v>2576</v>
      </c>
      <c r="E9" s="76">
        <v>1401</v>
      </c>
      <c r="F9" s="76">
        <v>1607</v>
      </c>
      <c r="G9" s="76">
        <v>8436</v>
      </c>
      <c r="H9" s="37" t="s">
        <v>74</v>
      </c>
    </row>
    <row r="10" spans="1:8" x14ac:dyDescent="0.3">
      <c r="A10" s="12"/>
      <c r="B10" s="38" t="s">
        <v>24</v>
      </c>
      <c r="C10" s="76">
        <v>6647</v>
      </c>
      <c r="D10" s="76">
        <v>8808</v>
      </c>
      <c r="E10" s="76">
        <v>10603</v>
      </c>
      <c r="F10" s="76">
        <v>6395</v>
      </c>
      <c r="G10" s="76">
        <v>32453</v>
      </c>
      <c r="H10" s="37" t="s">
        <v>74</v>
      </c>
    </row>
    <row r="11" spans="1:8" x14ac:dyDescent="0.3">
      <c r="A11" s="12"/>
      <c r="B11" s="38" t="s">
        <v>17</v>
      </c>
      <c r="C11" s="76">
        <v>14953</v>
      </c>
      <c r="D11" s="76">
        <v>14071</v>
      </c>
      <c r="E11" s="76">
        <v>25241</v>
      </c>
      <c r="F11" s="76">
        <v>14473</v>
      </c>
      <c r="G11" s="76">
        <v>68738</v>
      </c>
      <c r="H11" s="37" t="s">
        <v>74</v>
      </c>
    </row>
    <row r="12" spans="1:8" x14ac:dyDescent="0.3">
      <c r="A12" s="12"/>
      <c r="B12" s="38" t="s">
        <v>15</v>
      </c>
      <c r="C12" s="76">
        <v>891</v>
      </c>
      <c r="D12" s="76">
        <v>1336.5</v>
      </c>
      <c r="E12" s="76">
        <v>1336.5</v>
      </c>
      <c r="F12" s="76">
        <v>1039.5</v>
      </c>
      <c r="G12" s="76">
        <v>4603.5</v>
      </c>
      <c r="H12" s="37" t="s">
        <v>163</v>
      </c>
    </row>
    <row r="13" spans="1:8" x14ac:dyDescent="0.3">
      <c r="A13" s="2"/>
      <c r="B13" s="38" t="s">
        <v>25</v>
      </c>
      <c r="C13" s="76">
        <v>0</v>
      </c>
      <c r="D13" s="76">
        <v>0</v>
      </c>
      <c r="E13" s="76">
        <v>0</v>
      </c>
      <c r="F13" s="76">
        <v>978</v>
      </c>
      <c r="G13" s="76">
        <v>978</v>
      </c>
      <c r="H13" s="37" t="s">
        <v>74</v>
      </c>
    </row>
    <row r="14" spans="1:8" x14ac:dyDescent="0.3">
      <c r="B14" s="38" t="s">
        <v>50</v>
      </c>
      <c r="C14" s="76">
        <v>47084</v>
      </c>
      <c r="D14" s="76">
        <v>45362</v>
      </c>
      <c r="E14" s="76">
        <v>77878</v>
      </c>
      <c r="F14" s="76">
        <v>61942</v>
      </c>
      <c r="G14" s="76">
        <v>232266</v>
      </c>
      <c r="H14" s="37" t="s">
        <v>74</v>
      </c>
    </row>
    <row r="15" spans="1:8" x14ac:dyDescent="0.3">
      <c r="B15" s="38" t="s">
        <v>171</v>
      </c>
      <c r="C15" s="76">
        <v>30000</v>
      </c>
      <c r="D15" s="76"/>
      <c r="E15" s="76"/>
      <c r="F15" s="76"/>
      <c r="G15" s="76">
        <v>30000</v>
      </c>
      <c r="H15" s="37"/>
    </row>
    <row r="16" spans="1:8" x14ac:dyDescent="0.3">
      <c r="B16" s="38" t="s">
        <v>172</v>
      </c>
      <c r="C16" s="76"/>
      <c r="D16" s="76">
        <v>10000</v>
      </c>
      <c r="E16" s="76"/>
      <c r="F16" s="76"/>
      <c r="G16" s="76">
        <v>10000</v>
      </c>
      <c r="H16" s="37"/>
    </row>
    <row r="17" spans="1:12" x14ac:dyDescent="0.3">
      <c r="B17" s="38" t="s">
        <v>173</v>
      </c>
      <c r="C17" s="76"/>
      <c r="D17" s="76"/>
      <c r="E17" s="76">
        <v>20000</v>
      </c>
      <c r="F17" s="76"/>
      <c r="G17" s="76">
        <v>20000</v>
      </c>
      <c r="H17" s="37" t="s">
        <v>177</v>
      </c>
    </row>
    <row r="18" spans="1:12" x14ac:dyDescent="0.3">
      <c r="B18" s="38" t="s">
        <v>174</v>
      </c>
      <c r="C18" s="76"/>
      <c r="D18" s="76">
        <v>10000</v>
      </c>
      <c r="E18" s="76"/>
      <c r="F18" s="76"/>
      <c r="G18" s="76">
        <v>10000</v>
      </c>
      <c r="H18" s="37"/>
    </row>
    <row r="19" spans="1:12" x14ac:dyDescent="0.3">
      <c r="B19" s="38" t="s">
        <v>175</v>
      </c>
      <c r="C19" s="76"/>
      <c r="D19" s="76"/>
      <c r="E19" s="76">
        <v>50000</v>
      </c>
      <c r="F19" s="76"/>
      <c r="G19" s="76">
        <v>50000</v>
      </c>
      <c r="H19" s="37"/>
    </row>
    <row r="20" spans="1:12" x14ac:dyDescent="0.3">
      <c r="B20" s="38" t="s">
        <v>176</v>
      </c>
      <c r="C20" s="76"/>
      <c r="D20" s="76"/>
      <c r="E20" s="76"/>
      <c r="F20" s="76">
        <v>40000</v>
      </c>
      <c r="G20" s="76"/>
      <c r="H20" s="37"/>
    </row>
    <row r="21" spans="1:12" ht="18" x14ac:dyDescent="0.35">
      <c r="A21" s="13"/>
      <c r="B21" s="39" t="s">
        <v>51</v>
      </c>
      <c r="C21" s="153">
        <f>SUM(C6:C15)</f>
        <v>166201</v>
      </c>
      <c r="D21" s="153">
        <f t="shared" ref="D21:F21" si="0">SUM(D6:D14)</f>
        <v>131219.5</v>
      </c>
      <c r="E21" s="153">
        <f t="shared" si="0"/>
        <v>159411.5</v>
      </c>
      <c r="F21" s="153">
        <f t="shared" si="0"/>
        <v>124415.5</v>
      </c>
      <c r="G21" s="153">
        <f>SUM(G6:G19)</f>
        <v>671247.5</v>
      </c>
    </row>
    <row r="23" spans="1:12" x14ac:dyDescent="0.3">
      <c r="A23" s="10" t="s">
        <v>0</v>
      </c>
      <c r="B23" s="40" t="s">
        <v>16</v>
      </c>
      <c r="C23" s="40" t="s">
        <v>67</v>
      </c>
      <c r="D23" s="40" t="s">
        <v>69</v>
      </c>
      <c r="E23" s="40" t="s">
        <v>68</v>
      </c>
      <c r="F23" s="40" t="s">
        <v>70</v>
      </c>
      <c r="G23" s="41" t="s">
        <v>13</v>
      </c>
      <c r="H23" s="29" t="s">
        <v>71</v>
      </c>
    </row>
    <row r="24" spans="1:12" x14ac:dyDescent="0.3">
      <c r="A24" s="11" t="s">
        <v>26</v>
      </c>
      <c r="B24" s="38" t="s">
        <v>27</v>
      </c>
      <c r="C24" s="78">
        <v>34017.86</v>
      </c>
      <c r="D24" s="78">
        <v>34059.31</v>
      </c>
      <c r="E24" s="78">
        <v>37357.26</v>
      </c>
      <c r="F24" s="78">
        <v>34756.050000000003</v>
      </c>
      <c r="G24" s="78">
        <f>SUM(C24:F24)</f>
        <v>140190.47999999998</v>
      </c>
      <c r="H24" s="39" t="s">
        <v>165</v>
      </c>
    </row>
    <row r="25" spans="1:12" ht="15" thickBot="1" x14ac:dyDescent="0.35">
      <c r="A25" s="12"/>
      <c r="B25" s="38" t="s">
        <v>28</v>
      </c>
      <c r="C25" s="78">
        <v>3721.96</v>
      </c>
      <c r="D25" s="78">
        <v>8372.2099999999991</v>
      </c>
      <c r="E25" s="78">
        <v>6641.85</v>
      </c>
      <c r="F25" s="78">
        <v>6470.38</v>
      </c>
      <c r="G25" s="78">
        <f t="shared" ref="G25:G50" si="1">SUM(C25:F25)</f>
        <v>25206.399999999998</v>
      </c>
      <c r="H25" s="39" t="s">
        <v>164</v>
      </c>
    </row>
    <row r="26" spans="1:12" ht="21.6" thickBot="1" x14ac:dyDescent="0.45">
      <c r="A26" s="12"/>
      <c r="B26" s="38" t="s">
        <v>29</v>
      </c>
      <c r="C26" s="78">
        <v>0</v>
      </c>
      <c r="D26" s="78">
        <v>0</v>
      </c>
      <c r="E26" s="78">
        <v>0</v>
      </c>
      <c r="F26" s="78">
        <v>0</v>
      </c>
      <c r="G26" s="78">
        <f t="shared" si="1"/>
        <v>0</v>
      </c>
      <c r="H26" s="39" t="s">
        <v>75</v>
      </c>
      <c r="K26" s="142" t="s">
        <v>127</v>
      </c>
      <c r="L26" s="143">
        <f>(G21-G51)</f>
        <v>280320.08999999997</v>
      </c>
    </row>
    <row r="27" spans="1:12" x14ac:dyDescent="0.3">
      <c r="A27" s="12"/>
      <c r="B27" s="38" t="s">
        <v>167</v>
      </c>
      <c r="C27" s="78">
        <v>10800</v>
      </c>
      <c r="D27" s="78">
        <v>0</v>
      </c>
      <c r="E27" s="78">
        <v>0</v>
      </c>
      <c r="F27" s="78">
        <v>0</v>
      </c>
      <c r="G27" s="78">
        <f t="shared" si="1"/>
        <v>10800</v>
      </c>
      <c r="H27" s="39" t="s">
        <v>168</v>
      </c>
    </row>
    <row r="28" spans="1:12" x14ac:dyDescent="0.3">
      <c r="A28" s="12"/>
      <c r="B28" s="38" t="s">
        <v>41</v>
      </c>
      <c r="C28" s="38">
        <v>820.88</v>
      </c>
      <c r="D28" s="38">
        <v>1530.96</v>
      </c>
      <c r="E28" s="38">
        <v>1539.65</v>
      </c>
      <c r="F28" s="38">
        <v>1322.55</v>
      </c>
      <c r="G28" s="78">
        <f t="shared" si="1"/>
        <v>5214.04</v>
      </c>
      <c r="H28" s="39" t="s">
        <v>169</v>
      </c>
    </row>
    <row r="29" spans="1:12" x14ac:dyDescent="0.3">
      <c r="A29" s="12"/>
      <c r="B29" s="38" t="s">
        <v>42</v>
      </c>
      <c r="C29" s="38">
        <v>4918.09</v>
      </c>
      <c r="D29" s="38">
        <v>4518.84</v>
      </c>
      <c r="E29" s="38">
        <v>6851.36</v>
      </c>
      <c r="F29" s="38">
        <v>5173.55</v>
      </c>
      <c r="G29" s="78">
        <f t="shared" si="1"/>
        <v>21461.84</v>
      </c>
      <c r="H29" s="39" t="s">
        <v>169</v>
      </c>
    </row>
    <row r="30" spans="1:12" x14ac:dyDescent="0.3">
      <c r="A30" s="12"/>
      <c r="B30" s="38" t="s">
        <v>43</v>
      </c>
      <c r="C30" s="38">
        <v>2223.4899999999998</v>
      </c>
      <c r="D30" s="38">
        <v>668.87</v>
      </c>
      <c r="E30" s="38">
        <v>438.09</v>
      </c>
      <c r="F30" s="38">
        <v>469.5</v>
      </c>
      <c r="G30" s="78">
        <f t="shared" si="1"/>
        <v>3799.95</v>
      </c>
      <c r="H30" s="39" t="s">
        <v>169</v>
      </c>
    </row>
    <row r="31" spans="1:12" x14ac:dyDescent="0.3">
      <c r="A31" s="12"/>
      <c r="B31" s="38" t="s">
        <v>44</v>
      </c>
      <c r="C31" s="38">
        <v>1353.86</v>
      </c>
      <c r="D31" s="38">
        <v>1394.48</v>
      </c>
      <c r="E31" s="38">
        <v>1427.75</v>
      </c>
      <c r="F31" s="38">
        <v>1394.48</v>
      </c>
      <c r="G31" s="78">
        <f t="shared" si="1"/>
        <v>5570.57</v>
      </c>
      <c r="H31" s="39" t="s">
        <v>169</v>
      </c>
    </row>
    <row r="32" spans="1:12" x14ac:dyDescent="0.3">
      <c r="A32" s="12"/>
      <c r="B32" s="38" t="s">
        <v>30</v>
      </c>
      <c r="C32" s="78">
        <v>7393</v>
      </c>
      <c r="D32" s="78">
        <v>5145</v>
      </c>
      <c r="E32" s="78">
        <v>9269</v>
      </c>
      <c r="F32" s="78">
        <v>5126</v>
      </c>
      <c r="G32" s="78">
        <f t="shared" si="1"/>
        <v>26933</v>
      </c>
      <c r="H32" s="39" t="s">
        <v>74</v>
      </c>
    </row>
    <row r="33" spans="1:8" x14ac:dyDescent="0.3">
      <c r="A33" s="12"/>
      <c r="B33" s="38" t="s">
        <v>37</v>
      </c>
      <c r="C33" s="78">
        <v>6738</v>
      </c>
      <c r="D33" s="78">
        <v>6475</v>
      </c>
      <c r="E33" s="78">
        <v>5834</v>
      </c>
      <c r="F33" s="78">
        <v>8905</v>
      </c>
      <c r="G33" s="78">
        <f t="shared" si="1"/>
        <v>27952</v>
      </c>
      <c r="H33" s="39" t="s">
        <v>74</v>
      </c>
    </row>
    <row r="34" spans="1:8" x14ac:dyDescent="0.3">
      <c r="A34" s="12"/>
      <c r="B34" s="38" t="s">
        <v>31</v>
      </c>
      <c r="C34" s="78">
        <v>4080</v>
      </c>
      <c r="D34" s="78">
        <v>4462</v>
      </c>
      <c r="E34" s="78">
        <v>4121</v>
      </c>
      <c r="F34" s="78">
        <v>3725</v>
      </c>
      <c r="G34" s="78">
        <f t="shared" si="1"/>
        <v>16388</v>
      </c>
      <c r="H34" s="39" t="s">
        <v>74</v>
      </c>
    </row>
    <row r="35" spans="1:8" x14ac:dyDescent="0.3">
      <c r="A35" s="2"/>
      <c r="B35" s="38" t="s">
        <v>76</v>
      </c>
      <c r="C35" s="78">
        <v>3685</v>
      </c>
      <c r="D35" s="78">
        <v>8961</v>
      </c>
      <c r="E35" s="78">
        <v>4501</v>
      </c>
      <c r="F35" s="78">
        <v>3304</v>
      </c>
      <c r="G35" s="78">
        <f t="shared" si="1"/>
        <v>20451</v>
      </c>
      <c r="H35" s="39" t="s">
        <v>74</v>
      </c>
    </row>
    <row r="36" spans="1:8" x14ac:dyDescent="0.3">
      <c r="A36" s="2"/>
      <c r="B36" s="38" t="s">
        <v>33</v>
      </c>
      <c r="C36" s="138">
        <v>3478.27</v>
      </c>
      <c r="D36" s="78">
        <v>4180.32</v>
      </c>
      <c r="E36" s="78">
        <v>5573.77</v>
      </c>
      <c r="F36" s="138">
        <v>5573.77</v>
      </c>
      <c r="G36" s="78">
        <f t="shared" si="1"/>
        <v>18806.13</v>
      </c>
      <c r="H36" s="39" t="s">
        <v>170</v>
      </c>
    </row>
    <row r="37" spans="1:8" x14ac:dyDescent="0.3">
      <c r="A37" s="2"/>
      <c r="B37" s="38" t="s">
        <v>34</v>
      </c>
      <c r="C37" s="78">
        <v>1304</v>
      </c>
      <c r="D37" s="78">
        <v>1495</v>
      </c>
      <c r="E37" s="78">
        <v>1572</v>
      </c>
      <c r="F37" s="78">
        <v>1185</v>
      </c>
      <c r="G37" s="78">
        <f t="shared" si="1"/>
        <v>5556</v>
      </c>
      <c r="H37" s="39" t="s">
        <v>74</v>
      </c>
    </row>
    <row r="38" spans="1:8" x14ac:dyDescent="0.3">
      <c r="A38" s="2"/>
      <c r="B38" s="38" t="s">
        <v>35</v>
      </c>
      <c r="C38" s="78">
        <v>528</v>
      </c>
      <c r="D38" s="78">
        <v>0</v>
      </c>
      <c r="E38" s="78">
        <v>0</v>
      </c>
      <c r="F38" s="78">
        <v>0</v>
      </c>
      <c r="G38" s="78">
        <f t="shared" si="1"/>
        <v>528</v>
      </c>
      <c r="H38" s="39" t="s">
        <v>74</v>
      </c>
    </row>
    <row r="39" spans="1:8" x14ac:dyDescent="0.3">
      <c r="A39" s="2"/>
      <c r="B39" s="38" t="s">
        <v>36</v>
      </c>
      <c r="C39" s="78">
        <v>0</v>
      </c>
      <c r="D39" s="78">
        <v>0</v>
      </c>
      <c r="E39" s="78">
        <v>0</v>
      </c>
      <c r="F39" s="78">
        <v>0</v>
      </c>
      <c r="G39" s="78">
        <f t="shared" si="1"/>
        <v>0</v>
      </c>
      <c r="H39" s="39" t="s">
        <v>75</v>
      </c>
    </row>
    <row r="40" spans="1:8" x14ac:dyDescent="0.3">
      <c r="A40" s="2"/>
      <c r="B40" s="38" t="s">
        <v>103</v>
      </c>
      <c r="C40" s="78">
        <v>866</v>
      </c>
      <c r="D40" s="78">
        <v>343</v>
      </c>
      <c r="E40" s="78">
        <v>0</v>
      </c>
      <c r="F40" s="78">
        <v>0</v>
      </c>
      <c r="G40" s="78">
        <f t="shared" si="1"/>
        <v>1209</v>
      </c>
      <c r="H40" s="39" t="s">
        <v>74</v>
      </c>
    </row>
    <row r="41" spans="1:8" x14ac:dyDescent="0.3">
      <c r="A41" s="2"/>
      <c r="B41" s="38" t="s">
        <v>48</v>
      </c>
      <c r="C41" s="78">
        <v>275</v>
      </c>
      <c r="D41" s="78">
        <v>0</v>
      </c>
      <c r="E41" s="78">
        <v>177</v>
      </c>
      <c r="F41" s="78">
        <v>0</v>
      </c>
      <c r="G41" s="78">
        <f t="shared" si="1"/>
        <v>452</v>
      </c>
      <c r="H41" s="39" t="s">
        <v>74</v>
      </c>
    </row>
    <row r="42" spans="1:8" x14ac:dyDescent="0.3">
      <c r="A42" s="2"/>
      <c r="B42" s="38" t="s">
        <v>39</v>
      </c>
      <c r="C42" s="78">
        <v>0</v>
      </c>
      <c r="D42" s="78">
        <v>0</v>
      </c>
      <c r="E42" s="78">
        <v>110</v>
      </c>
      <c r="F42" s="78">
        <v>0</v>
      </c>
      <c r="G42" s="78">
        <f t="shared" si="1"/>
        <v>110</v>
      </c>
      <c r="H42" s="39" t="s">
        <v>75</v>
      </c>
    </row>
    <row r="43" spans="1:8" x14ac:dyDescent="0.3">
      <c r="A43" s="2"/>
      <c r="B43" s="38" t="s">
        <v>45</v>
      </c>
      <c r="C43" s="78">
        <v>1574</v>
      </c>
      <c r="D43" s="78">
        <v>965</v>
      </c>
      <c r="E43" s="78">
        <v>2464</v>
      </c>
      <c r="F43" s="78">
        <v>2059</v>
      </c>
      <c r="G43" s="78">
        <f t="shared" si="1"/>
        <v>7062</v>
      </c>
      <c r="H43" s="39" t="s">
        <v>74</v>
      </c>
    </row>
    <row r="44" spans="1:8" x14ac:dyDescent="0.3">
      <c r="A44" s="2"/>
      <c r="B44" s="38" t="s">
        <v>40</v>
      </c>
      <c r="C44" s="78">
        <v>0</v>
      </c>
      <c r="D44" s="78">
        <v>0</v>
      </c>
      <c r="E44" s="78">
        <v>440</v>
      </c>
      <c r="F44" s="78">
        <v>0</v>
      </c>
      <c r="G44" s="78">
        <f t="shared" si="1"/>
        <v>440</v>
      </c>
      <c r="H44" s="39" t="s">
        <v>74</v>
      </c>
    </row>
    <row r="45" spans="1:8" s="189" customFormat="1" x14ac:dyDescent="0.3">
      <c r="A45" s="185"/>
      <c r="B45" s="183" t="s">
        <v>47</v>
      </c>
      <c r="C45" s="190">
        <v>308</v>
      </c>
      <c r="D45" s="190">
        <v>308</v>
      </c>
      <c r="E45" s="190">
        <v>308</v>
      </c>
      <c r="F45" s="190">
        <v>308</v>
      </c>
      <c r="G45" s="190">
        <f t="shared" si="1"/>
        <v>1232</v>
      </c>
      <c r="H45" s="191" t="s">
        <v>74</v>
      </c>
    </row>
    <row r="46" spans="1:8" x14ac:dyDescent="0.3">
      <c r="B46" s="38" t="s">
        <v>49</v>
      </c>
      <c r="C46" s="78">
        <v>0</v>
      </c>
      <c r="D46" s="78">
        <v>0</v>
      </c>
      <c r="E46" s="78">
        <v>0</v>
      </c>
      <c r="F46" s="78">
        <v>515</v>
      </c>
      <c r="G46" s="78">
        <f t="shared" si="1"/>
        <v>515</v>
      </c>
      <c r="H46" s="39" t="s">
        <v>74</v>
      </c>
    </row>
    <row r="47" spans="1:8" x14ac:dyDescent="0.3">
      <c r="B47" s="38" t="s">
        <v>72</v>
      </c>
      <c r="C47" s="78">
        <v>1100</v>
      </c>
      <c r="D47" s="78">
        <v>3300</v>
      </c>
      <c r="E47" s="78">
        <v>1650</v>
      </c>
      <c r="F47" s="78">
        <v>0</v>
      </c>
      <c r="G47" s="78">
        <f t="shared" si="1"/>
        <v>6050</v>
      </c>
      <c r="H47" s="39" t="s">
        <v>74</v>
      </c>
    </row>
    <row r="48" spans="1:8" x14ac:dyDescent="0.3">
      <c r="B48" s="38" t="s">
        <v>178</v>
      </c>
      <c r="C48" s="78">
        <v>25000</v>
      </c>
      <c r="D48" s="78"/>
      <c r="E48" s="78"/>
      <c r="F48" s="78"/>
      <c r="G48" s="78">
        <f t="shared" si="1"/>
        <v>25000</v>
      </c>
      <c r="H48" s="39"/>
    </row>
    <row r="49" spans="1:8" x14ac:dyDescent="0.3">
      <c r="B49" s="38" t="s">
        <v>179</v>
      </c>
      <c r="C49" s="78"/>
      <c r="D49" s="78">
        <v>10000</v>
      </c>
      <c r="E49" s="78"/>
      <c r="F49" s="78"/>
      <c r="G49" s="78">
        <f t="shared" si="1"/>
        <v>10000</v>
      </c>
      <c r="H49" s="39"/>
    </row>
    <row r="50" spans="1:8" x14ac:dyDescent="0.3">
      <c r="B50" s="38" t="s">
        <v>180</v>
      </c>
      <c r="C50" s="78"/>
      <c r="D50" s="78"/>
      <c r="E50" s="78">
        <v>10000</v>
      </c>
      <c r="F50" s="78"/>
      <c r="G50" s="78">
        <f t="shared" si="1"/>
        <v>10000</v>
      </c>
      <c r="H50" s="39"/>
    </row>
    <row r="51" spans="1:8" ht="18" x14ac:dyDescent="0.35">
      <c r="A51" s="13"/>
      <c r="B51" s="34" t="s">
        <v>51</v>
      </c>
      <c r="C51" s="71">
        <f>SUM(C24:C49)</f>
        <v>114185.40999999999</v>
      </c>
      <c r="D51" s="71">
        <f>SUM(D24:D47)</f>
        <v>86178.989999999991</v>
      </c>
      <c r="E51" s="71">
        <f>SUM(E24:E47)</f>
        <v>90275.73</v>
      </c>
      <c r="F51" s="71">
        <f>SUM(F24:F47)</f>
        <v>80287.280000000013</v>
      </c>
      <c r="G51" s="79">
        <f>SUM(G24:G50)</f>
        <v>390927.41000000003</v>
      </c>
      <c r="H51" s="38"/>
    </row>
  </sheetData>
  <mergeCells count="3">
    <mergeCell ref="A1:G1"/>
    <mergeCell ref="A2:G2"/>
    <mergeCell ref="A3:G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456FD7-2B1A-476D-9F91-6C977722B47F}">
  <dimension ref="A1:Y63"/>
  <sheetViews>
    <sheetView topLeftCell="A22" workbookViewId="0">
      <selection activeCell="R28" sqref="R28"/>
    </sheetView>
  </sheetViews>
  <sheetFormatPr defaultRowHeight="14.4" x14ac:dyDescent="0.3"/>
  <cols>
    <col min="2" max="2" width="41.6640625" bestFit="1" customWidth="1"/>
    <col min="3" max="3" width="22.33203125" customWidth="1"/>
    <col min="4" max="4" width="0.44140625" customWidth="1"/>
    <col min="5" max="5" width="14.44140625" hidden="1" customWidth="1"/>
    <col min="6" max="6" width="13.44140625" hidden="1" customWidth="1"/>
    <col min="7" max="7" width="10.6640625" customWidth="1"/>
    <col min="8" max="8" width="13.5546875" customWidth="1"/>
    <col min="9" max="9" width="12.5546875" customWidth="1"/>
    <col min="11" max="11" width="29.6640625" bestFit="1" customWidth="1"/>
    <col min="12" max="12" width="23.44140625" customWidth="1"/>
    <col min="13" max="13" width="0.5546875" customWidth="1"/>
    <col min="14" max="16" width="9.109375" hidden="1" customWidth="1"/>
    <col min="17" max="17" width="2.5546875" hidden="1" customWidth="1"/>
    <col min="18" max="18" width="13.44140625" customWidth="1"/>
    <col min="19" max="19" width="28.5546875" bestFit="1" customWidth="1"/>
    <col min="20" max="20" width="23.6640625" customWidth="1"/>
    <col min="21" max="21" width="42.5546875" bestFit="1" customWidth="1"/>
  </cols>
  <sheetData>
    <row r="1" spans="1:25" ht="24.75" customHeight="1" x14ac:dyDescent="0.5">
      <c r="A1" s="174" t="s">
        <v>62</v>
      </c>
      <c r="B1" s="174"/>
      <c r="C1" s="174"/>
      <c r="D1" s="174"/>
      <c r="E1" s="174"/>
      <c r="F1" s="174"/>
      <c r="G1" s="174"/>
      <c r="H1" s="154"/>
      <c r="I1" s="154"/>
      <c r="K1" s="174" t="s">
        <v>62</v>
      </c>
      <c r="L1" s="174"/>
      <c r="M1" s="174"/>
      <c r="N1" s="174"/>
      <c r="O1" s="174"/>
      <c r="P1" s="174"/>
      <c r="Q1" s="174"/>
      <c r="S1" s="174" t="s">
        <v>62</v>
      </c>
      <c r="T1" s="174"/>
      <c r="U1" s="174"/>
      <c r="V1" s="174"/>
      <c r="W1" s="174"/>
      <c r="X1" s="174"/>
      <c r="Y1" s="174"/>
    </row>
    <row r="2" spans="1:25" ht="17.25" customHeight="1" x14ac:dyDescent="0.35">
      <c r="A2" s="175" t="s">
        <v>66</v>
      </c>
      <c r="B2" s="175"/>
      <c r="C2" s="175"/>
      <c r="D2" s="175"/>
      <c r="E2" s="175"/>
      <c r="F2" s="175"/>
      <c r="G2" s="175"/>
      <c r="H2" s="155"/>
      <c r="I2" s="155"/>
      <c r="K2" s="175" t="s">
        <v>66</v>
      </c>
      <c r="L2" s="175"/>
      <c r="M2" s="175"/>
      <c r="N2" s="175"/>
      <c r="O2" s="175"/>
      <c r="P2" s="175"/>
      <c r="Q2" s="175"/>
      <c r="S2" s="175" t="s">
        <v>66</v>
      </c>
      <c r="T2" s="175"/>
      <c r="U2" s="175"/>
      <c r="V2" s="175"/>
      <c r="W2" s="175"/>
      <c r="X2" s="175"/>
      <c r="Y2" s="175"/>
    </row>
    <row r="3" spans="1:25" ht="21" customHeight="1" x14ac:dyDescent="0.4">
      <c r="A3" s="177" t="s">
        <v>182</v>
      </c>
      <c r="B3" s="177"/>
      <c r="C3" s="177"/>
      <c r="D3" s="177"/>
      <c r="E3" s="177"/>
      <c r="F3" s="177"/>
      <c r="G3" s="177"/>
      <c r="H3" s="156"/>
      <c r="I3" s="156"/>
      <c r="K3" s="177" t="s">
        <v>183</v>
      </c>
      <c r="L3" s="177"/>
      <c r="M3" s="177"/>
      <c r="N3" s="177"/>
      <c r="O3" s="177"/>
      <c r="P3" s="177"/>
      <c r="Q3" s="177"/>
      <c r="S3" s="177" t="s">
        <v>77</v>
      </c>
      <c r="T3" s="177"/>
      <c r="U3" s="177"/>
      <c r="V3" s="177"/>
      <c r="W3" s="177"/>
      <c r="X3" s="177"/>
      <c r="Y3" s="177"/>
    </row>
    <row r="4" spans="1:25" ht="15" thickBot="1" x14ac:dyDescent="0.35">
      <c r="A4" s="139"/>
      <c r="B4" s="139"/>
      <c r="C4" s="139"/>
      <c r="D4" s="139"/>
      <c r="E4" s="139"/>
      <c r="F4" s="139"/>
      <c r="G4" s="139"/>
      <c r="H4" s="139"/>
      <c r="I4" s="139"/>
      <c r="K4" s="139"/>
      <c r="L4" s="139"/>
      <c r="M4" s="139"/>
      <c r="N4" s="139"/>
      <c r="O4" s="139"/>
      <c r="P4" s="139"/>
      <c r="Q4" s="139"/>
      <c r="S4" s="139"/>
      <c r="T4" s="139"/>
      <c r="U4" s="139"/>
      <c r="V4" s="139"/>
      <c r="W4" s="139"/>
      <c r="X4" s="139"/>
      <c r="Y4" s="139"/>
    </row>
    <row r="5" spans="1:25" ht="15" thickBot="1" x14ac:dyDescent="0.35">
      <c r="B5" s="43" t="s">
        <v>0</v>
      </c>
      <c r="C5" s="44" t="s">
        <v>13</v>
      </c>
      <c r="K5" s="27" t="s">
        <v>16</v>
      </c>
      <c r="L5" s="27" t="s">
        <v>181</v>
      </c>
      <c r="S5" s="27" t="s">
        <v>16</v>
      </c>
      <c r="T5" s="27" t="s">
        <v>13</v>
      </c>
      <c r="U5" s="27" t="s">
        <v>71</v>
      </c>
    </row>
    <row r="6" spans="1:25" ht="15" thickBot="1" x14ac:dyDescent="0.35">
      <c r="B6" s="46" t="s">
        <v>79</v>
      </c>
      <c r="C6" s="47">
        <v>79784</v>
      </c>
      <c r="K6" s="26" t="s">
        <v>20</v>
      </c>
      <c r="L6" s="80">
        <v>77125</v>
      </c>
      <c r="S6" s="38" t="s">
        <v>20</v>
      </c>
      <c r="T6" s="76">
        <v>98680</v>
      </c>
      <c r="U6" s="37" t="s">
        <v>162</v>
      </c>
    </row>
    <row r="7" spans="1:25" ht="15" thickBot="1" x14ac:dyDescent="0.35">
      <c r="B7" s="46" t="s">
        <v>80</v>
      </c>
      <c r="C7" s="49">
        <v>47887</v>
      </c>
      <c r="K7" s="14" t="s">
        <v>19</v>
      </c>
      <c r="L7" s="80">
        <v>48713</v>
      </c>
      <c r="S7" s="38" t="s">
        <v>19</v>
      </c>
      <c r="T7" s="76">
        <v>53585</v>
      </c>
      <c r="U7" s="37" t="s">
        <v>74</v>
      </c>
    </row>
    <row r="8" spans="1:25" ht="15" thickBot="1" x14ac:dyDescent="0.35">
      <c r="B8" s="46" t="s">
        <v>81</v>
      </c>
      <c r="C8" s="47">
        <v>38622</v>
      </c>
      <c r="K8" s="14" t="s">
        <v>18</v>
      </c>
      <c r="L8" s="80">
        <v>46825</v>
      </c>
      <c r="S8" s="38" t="s">
        <v>18</v>
      </c>
      <c r="T8" s="76">
        <v>51508</v>
      </c>
      <c r="U8" s="37" t="s">
        <v>74</v>
      </c>
    </row>
    <row r="9" spans="1:25" ht="15" thickBot="1" x14ac:dyDescent="0.35">
      <c r="B9" s="46" t="s">
        <v>82</v>
      </c>
      <c r="C9" s="49">
        <v>8749</v>
      </c>
      <c r="K9" s="14" t="s">
        <v>21</v>
      </c>
      <c r="L9" s="80">
        <v>7669.62</v>
      </c>
      <c r="S9" s="38" t="s">
        <v>21</v>
      </c>
      <c r="T9" s="76">
        <v>8436</v>
      </c>
      <c r="U9" s="37" t="s">
        <v>74</v>
      </c>
    </row>
    <row r="10" spans="1:25" ht="15" thickBot="1" x14ac:dyDescent="0.35">
      <c r="B10" s="46" t="s">
        <v>83</v>
      </c>
      <c r="C10" s="47">
        <v>2767</v>
      </c>
      <c r="K10" s="14" t="s">
        <v>24</v>
      </c>
      <c r="L10" s="80">
        <v>29503</v>
      </c>
      <c r="S10" s="38" t="s">
        <v>24</v>
      </c>
      <c r="T10" s="76">
        <v>32453</v>
      </c>
      <c r="U10" s="37" t="s">
        <v>74</v>
      </c>
    </row>
    <row r="11" spans="1:25" ht="15" thickBot="1" x14ac:dyDescent="0.35">
      <c r="B11" s="46" t="s">
        <v>84</v>
      </c>
      <c r="C11" s="49">
        <v>4455</v>
      </c>
      <c r="K11" s="14" t="s">
        <v>23</v>
      </c>
      <c r="L11" s="80">
        <v>1238.8499999999999</v>
      </c>
      <c r="S11" s="38" t="s">
        <v>17</v>
      </c>
      <c r="T11" s="76">
        <v>68738</v>
      </c>
      <c r="U11" s="37" t="s">
        <v>74</v>
      </c>
    </row>
    <row r="12" spans="1:25" ht="15" thickBot="1" x14ac:dyDescent="0.35">
      <c r="B12" s="46" t="s">
        <v>85</v>
      </c>
      <c r="C12" s="47">
        <v>232150.05</v>
      </c>
      <c r="K12" s="14" t="s">
        <v>17</v>
      </c>
      <c r="L12" s="80">
        <v>62489</v>
      </c>
      <c r="S12" s="38" t="s">
        <v>15</v>
      </c>
      <c r="T12" s="76">
        <v>4603.5</v>
      </c>
      <c r="U12" s="37" t="s">
        <v>163</v>
      </c>
    </row>
    <row r="13" spans="1:25" ht="15" thickBot="1" x14ac:dyDescent="0.35">
      <c r="B13" s="46" t="s">
        <v>86</v>
      </c>
      <c r="C13" s="49">
        <v>105510</v>
      </c>
      <c r="K13" s="14" t="s">
        <v>15</v>
      </c>
      <c r="L13" s="80">
        <v>3069</v>
      </c>
      <c r="S13" s="38" t="s">
        <v>25</v>
      </c>
      <c r="T13" s="76">
        <v>978</v>
      </c>
      <c r="U13" s="37" t="s">
        <v>74</v>
      </c>
    </row>
    <row r="14" spans="1:25" ht="15" thickBot="1" x14ac:dyDescent="0.35">
      <c r="B14" s="46" t="s">
        <v>87</v>
      </c>
      <c r="C14" s="47">
        <v>17163</v>
      </c>
      <c r="K14" s="14" t="s">
        <v>22</v>
      </c>
      <c r="L14" s="80">
        <v>300</v>
      </c>
      <c r="S14" s="38" t="s">
        <v>50</v>
      </c>
      <c r="T14" s="76">
        <v>232266</v>
      </c>
      <c r="U14" s="37" t="s">
        <v>74</v>
      </c>
    </row>
    <row r="15" spans="1:25" ht="15" thickBot="1" x14ac:dyDescent="0.35">
      <c r="B15" s="46" t="s">
        <v>89</v>
      </c>
      <c r="C15" s="49">
        <v>4923.12</v>
      </c>
      <c r="K15" s="14" t="s">
        <v>25</v>
      </c>
      <c r="L15" s="80">
        <v>889</v>
      </c>
      <c r="S15" s="38" t="s">
        <v>171</v>
      </c>
      <c r="T15" s="76">
        <v>30000</v>
      </c>
      <c r="U15" s="37"/>
    </row>
    <row r="16" spans="1:25" ht="15" thickBot="1" x14ac:dyDescent="0.35">
      <c r="B16" s="46" t="s">
        <v>90</v>
      </c>
      <c r="C16" s="47">
        <v>5400</v>
      </c>
      <c r="K16" s="14" t="s">
        <v>50</v>
      </c>
      <c r="L16" s="80">
        <v>211151</v>
      </c>
      <c r="S16" s="38" t="s">
        <v>172</v>
      </c>
      <c r="T16" s="76">
        <v>10000</v>
      </c>
      <c r="U16" s="37"/>
    </row>
    <row r="17" spans="2:21" ht="18.600000000000001" thickBot="1" x14ac:dyDescent="0.4">
      <c r="B17" s="46" t="s">
        <v>91</v>
      </c>
      <c r="C17" s="49">
        <v>750</v>
      </c>
      <c r="K17" s="33" t="s">
        <v>51</v>
      </c>
      <c r="L17" s="80">
        <v>488972.47</v>
      </c>
      <c r="S17" s="38" t="s">
        <v>173</v>
      </c>
      <c r="T17" s="76">
        <v>20000</v>
      </c>
      <c r="U17" s="37" t="s">
        <v>177</v>
      </c>
    </row>
    <row r="18" spans="2:21" ht="15" thickBot="1" x14ac:dyDescent="0.35">
      <c r="B18" s="46" t="s">
        <v>92</v>
      </c>
      <c r="C18" s="47">
        <v>4900</v>
      </c>
      <c r="S18" s="38" t="s">
        <v>174</v>
      </c>
      <c r="T18" s="76">
        <v>10000</v>
      </c>
      <c r="U18" s="37"/>
    </row>
    <row r="19" spans="2:21" ht="15" thickBot="1" x14ac:dyDescent="0.35">
      <c r="B19" s="53" t="s">
        <v>93</v>
      </c>
      <c r="C19" s="51" t="s">
        <v>88</v>
      </c>
      <c r="S19" s="38" t="s">
        <v>175</v>
      </c>
      <c r="T19" s="76">
        <v>50000</v>
      </c>
      <c r="U19" s="37"/>
    </row>
    <row r="20" spans="2:21" ht="15" thickBot="1" x14ac:dyDescent="0.35">
      <c r="B20" s="46" t="s">
        <v>94</v>
      </c>
      <c r="C20" s="47">
        <v>515.14</v>
      </c>
      <c r="S20" s="38" t="s">
        <v>176</v>
      </c>
      <c r="T20" s="76"/>
      <c r="U20" s="37"/>
    </row>
    <row r="21" spans="2:21" ht="18.600000000000001" thickBot="1" x14ac:dyDescent="0.35">
      <c r="B21" s="64" t="s">
        <v>95</v>
      </c>
      <c r="C21" s="66">
        <v>553575.31000000006</v>
      </c>
      <c r="S21" s="39" t="s">
        <v>51</v>
      </c>
      <c r="T21" s="77">
        <f>SUM(T6:T19)</f>
        <v>671247.5</v>
      </c>
      <c r="U21" s="37"/>
    </row>
    <row r="24" spans="2:21" ht="15" thickBot="1" x14ac:dyDescent="0.35"/>
    <row r="25" spans="2:21" ht="15" thickBot="1" x14ac:dyDescent="0.35">
      <c r="B25" s="54" t="s">
        <v>0</v>
      </c>
      <c r="C25" s="55" t="s">
        <v>13</v>
      </c>
      <c r="K25" s="10" t="s">
        <v>16</v>
      </c>
      <c r="L25" s="10" t="s">
        <v>13</v>
      </c>
      <c r="S25" s="40" t="s">
        <v>16</v>
      </c>
      <c r="T25" s="10" t="s">
        <v>13</v>
      </c>
      <c r="U25" s="10" t="s">
        <v>71</v>
      </c>
    </row>
    <row r="26" spans="2:21" ht="15" thickBot="1" x14ac:dyDescent="0.35">
      <c r="B26" s="57" t="s">
        <v>96</v>
      </c>
      <c r="C26" s="47">
        <v>21466.71</v>
      </c>
      <c r="K26" s="3" t="s">
        <v>27</v>
      </c>
      <c r="L26" s="140">
        <v>133514.74</v>
      </c>
      <c r="S26" s="38" t="s">
        <v>27</v>
      </c>
      <c r="T26" s="78">
        <v>140190</v>
      </c>
      <c r="U26" s="39" t="s">
        <v>165</v>
      </c>
    </row>
    <row r="27" spans="2:21" ht="15" thickBot="1" x14ac:dyDescent="0.35">
      <c r="B27" s="57" t="s">
        <v>97</v>
      </c>
      <c r="C27" s="58">
        <v>20337.52</v>
      </c>
      <c r="K27" s="3" t="s">
        <v>28</v>
      </c>
      <c r="L27" s="140">
        <v>24006.09</v>
      </c>
      <c r="S27" s="38" t="s">
        <v>28</v>
      </c>
      <c r="T27" s="78">
        <v>25206</v>
      </c>
      <c r="U27" s="39" t="s">
        <v>164</v>
      </c>
    </row>
    <row r="28" spans="2:21" ht="15" thickBot="1" x14ac:dyDescent="0.35">
      <c r="B28" s="57" t="s">
        <v>98</v>
      </c>
      <c r="C28" s="47">
        <v>3907.86</v>
      </c>
      <c r="K28" s="3" t="s">
        <v>29</v>
      </c>
      <c r="L28" s="140">
        <v>66845.38</v>
      </c>
      <c r="S28" s="38" t="s">
        <v>29</v>
      </c>
      <c r="T28" s="78">
        <v>0</v>
      </c>
      <c r="U28" s="39" t="s">
        <v>75</v>
      </c>
    </row>
    <row r="29" spans="2:21" ht="15" thickBot="1" x14ac:dyDescent="0.35">
      <c r="B29" s="60" t="s">
        <v>99</v>
      </c>
      <c r="C29" s="58">
        <v>115704.12</v>
      </c>
      <c r="K29" s="3" t="s">
        <v>166</v>
      </c>
      <c r="L29" s="140">
        <v>14200</v>
      </c>
      <c r="S29" s="38" t="s">
        <v>167</v>
      </c>
      <c r="T29" s="78">
        <v>10800</v>
      </c>
      <c r="U29" s="39" t="s">
        <v>168</v>
      </c>
    </row>
    <row r="30" spans="2:21" ht="15" thickBot="1" x14ac:dyDescent="0.35">
      <c r="B30" s="57" t="s">
        <v>100</v>
      </c>
      <c r="C30" s="47">
        <v>18083.96</v>
      </c>
      <c r="K30" s="3" t="s">
        <v>41</v>
      </c>
      <c r="L30" s="140">
        <v>4740.03</v>
      </c>
      <c r="S30" s="38" t="s">
        <v>41</v>
      </c>
      <c r="T30" s="78">
        <v>5214</v>
      </c>
      <c r="U30" s="39" t="s">
        <v>169</v>
      </c>
    </row>
    <row r="31" spans="2:21" ht="15" thickBot="1" x14ac:dyDescent="0.35">
      <c r="B31" s="57" t="s">
        <v>101</v>
      </c>
      <c r="C31" s="58">
        <v>1200</v>
      </c>
      <c r="K31" s="3" t="s">
        <v>42</v>
      </c>
      <c r="L31" s="140">
        <v>19510.77</v>
      </c>
      <c r="S31" s="38" t="s">
        <v>42</v>
      </c>
      <c r="T31" s="78">
        <v>21462</v>
      </c>
      <c r="U31" s="39" t="s">
        <v>169</v>
      </c>
    </row>
    <row r="32" spans="2:21" ht="15" thickBot="1" x14ac:dyDescent="0.35">
      <c r="B32" s="57" t="s">
        <v>102</v>
      </c>
      <c r="C32" s="47">
        <v>3060.49</v>
      </c>
      <c r="K32" s="3" t="s">
        <v>43</v>
      </c>
      <c r="L32" s="140">
        <v>3454.49</v>
      </c>
      <c r="S32" s="38" t="s">
        <v>43</v>
      </c>
      <c r="T32" s="78">
        <v>3800</v>
      </c>
      <c r="U32" s="39" t="s">
        <v>169</v>
      </c>
    </row>
    <row r="33" spans="2:21" ht="15" thickBot="1" x14ac:dyDescent="0.35">
      <c r="B33" s="57" t="s">
        <v>103</v>
      </c>
      <c r="C33" s="58">
        <v>1846.25</v>
      </c>
      <c r="K33" s="3" t="s">
        <v>44</v>
      </c>
      <c r="L33" s="140">
        <v>5064.1499999999996</v>
      </c>
      <c r="S33" s="38" t="s">
        <v>44</v>
      </c>
      <c r="T33" s="78">
        <v>5571</v>
      </c>
      <c r="U33" s="39" t="s">
        <v>169</v>
      </c>
    </row>
    <row r="34" spans="2:21" ht="15" thickBot="1" x14ac:dyDescent="0.35">
      <c r="B34" s="57" t="s">
        <v>104</v>
      </c>
      <c r="C34" s="47">
        <v>7685</v>
      </c>
      <c r="K34" s="3" t="s">
        <v>30</v>
      </c>
      <c r="L34" s="140">
        <v>24484.07</v>
      </c>
      <c r="S34" s="38" t="s">
        <v>30</v>
      </c>
      <c r="T34" s="78">
        <v>26933</v>
      </c>
      <c r="U34" s="39" t="s">
        <v>74</v>
      </c>
    </row>
    <row r="35" spans="2:21" ht="15" thickBot="1" x14ac:dyDescent="0.35">
      <c r="B35" s="57" t="s">
        <v>105</v>
      </c>
      <c r="C35" s="58">
        <v>14883.44</v>
      </c>
      <c r="K35" s="3" t="s">
        <v>37</v>
      </c>
      <c r="L35" s="140">
        <v>25408.99</v>
      </c>
      <c r="S35" s="38" t="s">
        <v>37</v>
      </c>
      <c r="T35" s="78">
        <v>27952</v>
      </c>
      <c r="U35" s="39" t="s">
        <v>74</v>
      </c>
    </row>
    <row r="36" spans="2:21" ht="15" thickBot="1" x14ac:dyDescent="0.35">
      <c r="B36" s="57" t="s">
        <v>106</v>
      </c>
      <c r="C36" s="47">
        <v>26663.52</v>
      </c>
      <c r="K36" s="3" t="s">
        <v>31</v>
      </c>
      <c r="L36" s="140">
        <v>14896.76</v>
      </c>
      <c r="S36" s="38" t="s">
        <v>31</v>
      </c>
      <c r="T36" s="78">
        <v>16388</v>
      </c>
      <c r="U36" s="39" t="s">
        <v>74</v>
      </c>
    </row>
    <row r="37" spans="2:21" ht="15" thickBot="1" x14ac:dyDescent="0.35">
      <c r="B37" s="57" t="s">
        <v>107</v>
      </c>
      <c r="C37" s="58">
        <v>20375.759999999998</v>
      </c>
      <c r="K37" s="3" t="s">
        <v>32</v>
      </c>
      <c r="L37" s="140">
        <v>18592.71</v>
      </c>
      <c r="S37" s="38" t="s">
        <v>76</v>
      </c>
      <c r="T37" s="78">
        <v>20451</v>
      </c>
      <c r="U37" s="39" t="s">
        <v>74</v>
      </c>
    </row>
    <row r="38" spans="2:21" ht="15" thickBot="1" x14ac:dyDescent="0.35">
      <c r="B38" s="57" t="s">
        <v>108</v>
      </c>
      <c r="C38" s="47">
        <v>5092.79</v>
      </c>
      <c r="K38" s="3" t="s">
        <v>33</v>
      </c>
      <c r="L38" s="140">
        <v>15671.78</v>
      </c>
      <c r="S38" s="38" t="s">
        <v>33</v>
      </c>
      <c r="T38" s="78">
        <v>18806</v>
      </c>
      <c r="U38" s="39" t="s">
        <v>170</v>
      </c>
    </row>
    <row r="39" spans="2:21" ht="15" thickBot="1" x14ac:dyDescent="0.35">
      <c r="B39" s="57" t="s">
        <v>109</v>
      </c>
      <c r="C39" s="58">
        <v>3859.72</v>
      </c>
      <c r="K39" s="3" t="s">
        <v>34</v>
      </c>
      <c r="L39" s="140">
        <v>5050</v>
      </c>
      <c r="S39" s="38" t="s">
        <v>34</v>
      </c>
      <c r="T39" s="78">
        <v>5556</v>
      </c>
      <c r="U39" s="39" t="s">
        <v>74</v>
      </c>
    </row>
    <row r="40" spans="2:21" ht="15" thickBot="1" x14ac:dyDescent="0.35">
      <c r="B40" s="57" t="s">
        <v>110</v>
      </c>
      <c r="C40" s="47">
        <v>1624.46</v>
      </c>
      <c r="K40" s="3" t="s">
        <v>35</v>
      </c>
      <c r="L40" s="140">
        <v>480</v>
      </c>
      <c r="S40" s="38" t="s">
        <v>35</v>
      </c>
      <c r="T40" s="78">
        <v>528</v>
      </c>
      <c r="U40" s="39" t="s">
        <v>74</v>
      </c>
    </row>
    <row r="41" spans="2:21" ht="15" thickBot="1" x14ac:dyDescent="0.35">
      <c r="B41" s="57" t="s">
        <v>111</v>
      </c>
      <c r="C41" s="58">
        <v>2377.12</v>
      </c>
      <c r="K41" s="3" t="s">
        <v>36</v>
      </c>
      <c r="L41" s="140">
        <v>3640</v>
      </c>
      <c r="S41" s="38" t="s">
        <v>36</v>
      </c>
      <c r="T41" s="78">
        <v>0</v>
      </c>
      <c r="U41" s="39" t="s">
        <v>75</v>
      </c>
    </row>
    <row r="42" spans="2:21" ht="15" thickBot="1" x14ac:dyDescent="0.35">
      <c r="B42" s="57" t="s">
        <v>112</v>
      </c>
      <c r="C42" s="47">
        <v>1366</v>
      </c>
      <c r="K42" s="3" t="s">
        <v>103</v>
      </c>
      <c r="L42" s="140">
        <v>1098.5999999999999</v>
      </c>
      <c r="S42" s="38" t="s">
        <v>103</v>
      </c>
      <c r="T42" s="78">
        <v>1209</v>
      </c>
      <c r="U42" s="39" t="s">
        <v>74</v>
      </c>
    </row>
    <row r="43" spans="2:21" ht="15" thickBot="1" x14ac:dyDescent="0.35">
      <c r="B43" s="57" t="s">
        <v>113</v>
      </c>
      <c r="C43" s="58">
        <v>3073</v>
      </c>
      <c r="K43" s="3" t="s">
        <v>48</v>
      </c>
      <c r="L43" s="140">
        <v>411</v>
      </c>
      <c r="S43" s="38" t="s">
        <v>48</v>
      </c>
      <c r="T43" s="78">
        <v>452</v>
      </c>
      <c r="U43" s="39" t="s">
        <v>74</v>
      </c>
    </row>
    <row r="44" spans="2:21" ht="15" thickBot="1" x14ac:dyDescent="0.35">
      <c r="B44" s="57" t="s">
        <v>114</v>
      </c>
      <c r="C44" s="47">
        <v>2245.6</v>
      </c>
      <c r="K44" s="3" t="s">
        <v>38</v>
      </c>
      <c r="L44" s="140">
        <v>375</v>
      </c>
      <c r="S44" s="38" t="s">
        <v>39</v>
      </c>
      <c r="T44" s="78">
        <v>110</v>
      </c>
      <c r="U44" s="39" t="s">
        <v>75</v>
      </c>
    </row>
    <row r="45" spans="2:21" ht="15" thickBot="1" x14ac:dyDescent="0.35">
      <c r="B45" s="57" t="s">
        <v>115</v>
      </c>
      <c r="C45" s="58">
        <v>4427.32</v>
      </c>
      <c r="K45" s="3" t="s">
        <v>39</v>
      </c>
      <c r="L45" s="140">
        <v>100</v>
      </c>
      <c r="S45" s="38" t="s">
        <v>45</v>
      </c>
      <c r="T45" s="78">
        <v>7062</v>
      </c>
      <c r="U45" s="39" t="s">
        <v>74</v>
      </c>
    </row>
    <row r="46" spans="2:21" ht="15" thickBot="1" x14ac:dyDescent="0.35">
      <c r="B46" s="57" t="s">
        <v>116</v>
      </c>
      <c r="C46" s="47">
        <v>3941.91</v>
      </c>
      <c r="K46" s="3" t="s">
        <v>45</v>
      </c>
      <c r="L46" s="140">
        <v>6421.33</v>
      </c>
      <c r="S46" s="38" t="s">
        <v>40</v>
      </c>
      <c r="T46" s="78">
        <v>440</v>
      </c>
      <c r="U46" s="39" t="s">
        <v>74</v>
      </c>
    </row>
    <row r="47" spans="2:21" ht="15" thickBot="1" x14ac:dyDescent="0.35">
      <c r="B47" s="57" t="s">
        <v>117</v>
      </c>
      <c r="C47" s="58">
        <v>850</v>
      </c>
      <c r="K47" s="3" t="s">
        <v>40</v>
      </c>
      <c r="L47" s="140">
        <v>400</v>
      </c>
      <c r="S47" s="38" t="s">
        <v>47</v>
      </c>
      <c r="T47" s="78">
        <v>1232</v>
      </c>
      <c r="U47" s="39" t="s">
        <v>74</v>
      </c>
    </row>
    <row r="48" spans="2:21" ht="15" thickBot="1" x14ac:dyDescent="0.35">
      <c r="B48" s="60" t="s">
        <v>118</v>
      </c>
      <c r="C48" s="52" t="s">
        <v>88</v>
      </c>
      <c r="K48" s="3" t="s">
        <v>46</v>
      </c>
      <c r="L48" s="140">
        <v>1861.34</v>
      </c>
      <c r="S48" s="38" t="s">
        <v>49</v>
      </c>
      <c r="T48" s="78">
        <v>515</v>
      </c>
      <c r="U48" s="39" t="s">
        <v>74</v>
      </c>
    </row>
    <row r="49" spans="2:21" ht="15" thickBot="1" x14ac:dyDescent="0.35">
      <c r="B49" s="60" t="s">
        <v>119</v>
      </c>
      <c r="C49" s="58">
        <v>132541.74</v>
      </c>
      <c r="K49" s="3" t="s">
        <v>47</v>
      </c>
      <c r="L49" s="140">
        <v>1121.28</v>
      </c>
      <c r="S49" s="38" t="s">
        <v>72</v>
      </c>
      <c r="T49" s="78">
        <v>6050</v>
      </c>
      <c r="U49" s="39" t="s">
        <v>74</v>
      </c>
    </row>
    <row r="50" spans="2:21" ht="15" thickBot="1" x14ac:dyDescent="0.35">
      <c r="B50" s="57" t="s">
        <v>120</v>
      </c>
      <c r="C50" s="47">
        <v>3059.7</v>
      </c>
      <c r="K50" s="3" t="s">
        <v>49</v>
      </c>
      <c r="L50" s="140">
        <v>468</v>
      </c>
      <c r="S50" s="38" t="s">
        <v>178</v>
      </c>
      <c r="T50" s="78">
        <v>25000</v>
      </c>
      <c r="U50" s="39"/>
    </row>
    <row r="51" spans="2:21" ht="15" thickBot="1" x14ac:dyDescent="0.35">
      <c r="B51" s="57" t="s">
        <v>121</v>
      </c>
      <c r="C51" s="58">
        <v>2615</v>
      </c>
      <c r="K51" s="3" t="s">
        <v>72</v>
      </c>
      <c r="L51" s="140">
        <v>5500</v>
      </c>
      <c r="S51" s="38" t="s">
        <v>179</v>
      </c>
      <c r="T51" s="78">
        <v>10000</v>
      </c>
      <c r="U51" s="39"/>
    </row>
    <row r="52" spans="2:21" ht="18.600000000000001" thickBot="1" x14ac:dyDescent="0.4">
      <c r="B52" s="57" t="s">
        <v>122</v>
      </c>
      <c r="C52" s="47">
        <v>178.88</v>
      </c>
      <c r="K52" s="34" t="s">
        <v>51</v>
      </c>
      <c r="L52" s="141">
        <v>397316.51</v>
      </c>
      <c r="S52" s="38" t="s">
        <v>180</v>
      </c>
      <c r="T52" s="78">
        <v>10000</v>
      </c>
      <c r="U52" s="39"/>
    </row>
    <row r="53" spans="2:21" ht="18.600000000000001" thickBot="1" x14ac:dyDescent="0.4">
      <c r="B53" s="57" t="s">
        <v>123</v>
      </c>
      <c r="C53" s="58">
        <v>8645.0499999999993</v>
      </c>
      <c r="S53" s="34" t="s">
        <v>51</v>
      </c>
      <c r="T53" s="79">
        <v>390927</v>
      </c>
      <c r="U53" s="38"/>
    </row>
    <row r="54" spans="2:21" ht="15" thickBot="1" x14ac:dyDescent="0.35">
      <c r="B54" s="57" t="s">
        <v>124</v>
      </c>
      <c r="C54" s="47">
        <v>8312.16</v>
      </c>
      <c r="T54" s="157">
        <f>SUM(T26:T52)</f>
        <v>390927</v>
      </c>
    </row>
    <row r="55" spans="2:21" ht="15" thickBot="1" x14ac:dyDescent="0.35">
      <c r="B55" s="57" t="s">
        <v>125</v>
      </c>
      <c r="C55" s="58">
        <v>22592.82</v>
      </c>
    </row>
    <row r="56" spans="2:21" ht="18.600000000000001" thickBot="1" x14ac:dyDescent="0.35">
      <c r="B56" s="68" t="s">
        <v>126</v>
      </c>
      <c r="C56" s="69">
        <v>462017.9</v>
      </c>
    </row>
    <row r="59" spans="2:21" ht="15" thickBot="1" x14ac:dyDescent="0.35"/>
    <row r="60" spans="2:21" ht="24" thickBot="1" x14ac:dyDescent="0.5">
      <c r="B60" s="144" t="s">
        <v>129</v>
      </c>
      <c r="C60" s="179">
        <v>91557.41</v>
      </c>
      <c r="D60" s="180"/>
      <c r="E60" s="180"/>
      <c r="F60" s="180"/>
      <c r="G60" s="181"/>
      <c r="H60" s="192"/>
      <c r="I60" s="192"/>
      <c r="K60" s="145" t="s">
        <v>129</v>
      </c>
      <c r="L60" s="182">
        <v>91655.96</v>
      </c>
      <c r="M60" s="182"/>
      <c r="N60" s="182"/>
      <c r="O60" s="182"/>
      <c r="P60" s="182"/>
      <c r="S60" s="145" t="s">
        <v>129</v>
      </c>
      <c r="T60" s="146">
        <v>280320</v>
      </c>
    </row>
    <row r="63" spans="2:21" ht="17.399999999999999" x14ac:dyDescent="0.35">
      <c r="Q63" s="178"/>
      <c r="R63" s="178"/>
      <c r="S63" s="178"/>
      <c r="T63" s="178"/>
      <c r="U63" s="178"/>
    </row>
  </sheetData>
  <mergeCells count="12">
    <mergeCell ref="Q63:U63"/>
    <mergeCell ref="A1:G1"/>
    <mergeCell ref="A2:G2"/>
    <mergeCell ref="A3:G3"/>
    <mergeCell ref="K1:Q1"/>
    <mergeCell ref="K2:Q2"/>
    <mergeCell ref="K3:Q3"/>
    <mergeCell ref="S1:Y1"/>
    <mergeCell ref="S2:Y2"/>
    <mergeCell ref="S3:Y3"/>
    <mergeCell ref="C60:G60"/>
    <mergeCell ref="L60:P60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E17DC1-A5E3-4DCF-A85B-D745D927AE58}">
  <dimension ref="A1:G109"/>
  <sheetViews>
    <sheetView workbookViewId="0"/>
  </sheetViews>
  <sheetFormatPr defaultRowHeight="14.4" x14ac:dyDescent="0.3"/>
  <cols>
    <col min="1" max="1" width="24.44140625" customWidth="1"/>
    <col min="2" max="3" width="25.44140625" customWidth="1"/>
    <col min="4" max="4" width="51.6640625" customWidth="1"/>
    <col min="5" max="5" width="19.5546875" customWidth="1"/>
    <col min="6" max="6" width="0.109375" customWidth="1"/>
    <col min="7" max="7" width="9.109375" hidden="1" customWidth="1"/>
  </cols>
  <sheetData>
    <row r="1" spans="1:7" ht="25.2" x14ac:dyDescent="0.5">
      <c r="A1" s="174" t="s">
        <v>62</v>
      </c>
      <c r="B1" s="174"/>
      <c r="C1" s="174"/>
      <c r="D1" s="174"/>
      <c r="E1" s="174"/>
      <c r="F1" s="174"/>
      <c r="G1" s="174"/>
    </row>
    <row r="2" spans="1:7" ht="17.399999999999999" x14ac:dyDescent="0.35">
      <c r="A2" s="175" t="s">
        <v>66</v>
      </c>
      <c r="B2" s="175"/>
      <c r="C2" s="175"/>
      <c r="D2" s="175"/>
      <c r="E2" s="175"/>
      <c r="F2" s="175"/>
      <c r="G2" s="175"/>
    </row>
    <row r="3" spans="1:7" ht="21" x14ac:dyDescent="0.4">
      <c r="A3" s="177" t="s">
        <v>372</v>
      </c>
      <c r="B3" s="177"/>
      <c r="C3" s="177"/>
      <c r="D3" s="177"/>
      <c r="E3" s="177"/>
      <c r="F3" s="177"/>
      <c r="G3" s="177"/>
    </row>
    <row r="4" spans="1:7" ht="15" thickBot="1" x14ac:dyDescent="0.35">
      <c r="A4" s="139"/>
      <c r="B4" s="139"/>
      <c r="C4" s="139"/>
      <c r="D4" s="139"/>
      <c r="E4" s="139"/>
      <c r="F4" s="139"/>
      <c r="G4" s="139"/>
    </row>
    <row r="5" spans="1:7" ht="16.2" thickBot="1" x14ac:dyDescent="0.35">
      <c r="A5" s="148" t="s">
        <v>184</v>
      </c>
      <c r="B5" s="148" t="s">
        <v>185</v>
      </c>
      <c r="C5" s="148" t="s">
        <v>186</v>
      </c>
      <c r="D5" s="148" t="s">
        <v>187</v>
      </c>
      <c r="E5" s="148" t="s">
        <v>188</v>
      </c>
    </row>
    <row r="6" spans="1:7" ht="15" thickBot="1" x14ac:dyDescent="0.35">
      <c r="A6" s="147" t="s">
        <v>189</v>
      </c>
      <c r="B6" s="147" t="s">
        <v>190</v>
      </c>
      <c r="C6" s="147" t="s">
        <v>191</v>
      </c>
      <c r="D6" s="147" t="s">
        <v>192</v>
      </c>
      <c r="E6" s="150">
        <v>1</v>
      </c>
    </row>
    <row r="7" spans="1:7" ht="15" thickBot="1" x14ac:dyDescent="0.35">
      <c r="A7" s="147" t="s">
        <v>189</v>
      </c>
      <c r="B7" s="147" t="s">
        <v>190</v>
      </c>
      <c r="C7" s="147" t="s">
        <v>193</v>
      </c>
      <c r="D7" s="147" t="s">
        <v>194</v>
      </c>
      <c r="E7" s="150">
        <v>1</v>
      </c>
    </row>
    <row r="8" spans="1:7" ht="15" thickBot="1" x14ac:dyDescent="0.35">
      <c r="A8" s="147" t="s">
        <v>189</v>
      </c>
      <c r="B8" s="147" t="s">
        <v>190</v>
      </c>
      <c r="C8" s="147" t="s">
        <v>195</v>
      </c>
      <c r="D8" s="147" t="s">
        <v>196</v>
      </c>
      <c r="E8" s="150">
        <v>1</v>
      </c>
    </row>
    <row r="9" spans="1:7" ht="15" thickBot="1" x14ac:dyDescent="0.35">
      <c r="A9" s="147" t="s">
        <v>189</v>
      </c>
      <c r="B9" s="147" t="s">
        <v>190</v>
      </c>
      <c r="C9" s="147" t="s">
        <v>197</v>
      </c>
      <c r="D9" s="147" t="s">
        <v>198</v>
      </c>
      <c r="E9" s="150">
        <v>1</v>
      </c>
    </row>
    <row r="10" spans="1:7" ht="15" thickBot="1" x14ac:dyDescent="0.35">
      <c r="A10" s="147" t="s">
        <v>189</v>
      </c>
      <c r="B10" s="147" t="s">
        <v>190</v>
      </c>
      <c r="C10" s="147" t="s">
        <v>199</v>
      </c>
      <c r="D10" s="147" t="s">
        <v>200</v>
      </c>
      <c r="E10" s="150">
        <v>1</v>
      </c>
    </row>
    <row r="11" spans="1:7" ht="15" thickBot="1" x14ac:dyDescent="0.35">
      <c r="A11" s="147" t="s">
        <v>189</v>
      </c>
      <c r="B11" s="147" t="s">
        <v>190</v>
      </c>
      <c r="C11" s="147" t="s">
        <v>201</v>
      </c>
      <c r="D11" s="147" t="s">
        <v>202</v>
      </c>
      <c r="E11" s="150">
        <v>1</v>
      </c>
    </row>
    <row r="12" spans="1:7" ht="15" thickBot="1" x14ac:dyDescent="0.35">
      <c r="A12" s="147" t="s">
        <v>189</v>
      </c>
      <c r="B12" s="147" t="s">
        <v>190</v>
      </c>
      <c r="C12" s="147" t="s">
        <v>203</v>
      </c>
      <c r="D12" s="147" t="s">
        <v>202</v>
      </c>
      <c r="E12" s="150">
        <v>1</v>
      </c>
    </row>
    <row r="13" spans="1:7" ht="15" thickBot="1" x14ac:dyDescent="0.35">
      <c r="A13" s="147" t="s">
        <v>189</v>
      </c>
      <c r="B13" s="147" t="s">
        <v>204</v>
      </c>
      <c r="C13" s="147" t="s">
        <v>205</v>
      </c>
      <c r="D13" s="147" t="s">
        <v>206</v>
      </c>
      <c r="E13" s="150">
        <v>1</v>
      </c>
    </row>
    <row r="14" spans="1:7" ht="15" thickBot="1" x14ac:dyDescent="0.35">
      <c r="A14" s="147" t="s">
        <v>189</v>
      </c>
      <c r="B14" s="147" t="s">
        <v>204</v>
      </c>
      <c r="C14" s="147" t="s">
        <v>207</v>
      </c>
      <c r="D14" s="147" t="s">
        <v>206</v>
      </c>
      <c r="E14" s="150">
        <v>1</v>
      </c>
    </row>
    <row r="15" spans="1:7" ht="15" thickBot="1" x14ac:dyDescent="0.35">
      <c r="A15" s="147" t="s">
        <v>189</v>
      </c>
      <c r="B15" s="147" t="s">
        <v>204</v>
      </c>
      <c r="C15" s="147" t="s">
        <v>208</v>
      </c>
      <c r="D15" s="147" t="s">
        <v>209</v>
      </c>
      <c r="E15" s="150">
        <v>1</v>
      </c>
    </row>
    <row r="16" spans="1:7" ht="15" thickBot="1" x14ac:dyDescent="0.35">
      <c r="A16" s="147" t="s">
        <v>189</v>
      </c>
      <c r="B16" s="147" t="s">
        <v>204</v>
      </c>
      <c r="C16" s="147" t="s">
        <v>210</v>
      </c>
      <c r="D16" s="147" t="s">
        <v>211</v>
      </c>
      <c r="E16" s="150">
        <v>1</v>
      </c>
    </row>
    <row r="17" spans="1:5" ht="15" thickBot="1" x14ac:dyDescent="0.35">
      <c r="A17" s="147" t="s">
        <v>189</v>
      </c>
      <c r="B17" s="147" t="s">
        <v>204</v>
      </c>
      <c r="C17" s="147" t="s">
        <v>212</v>
      </c>
      <c r="D17" s="147" t="s">
        <v>213</v>
      </c>
      <c r="E17" s="150">
        <v>2</v>
      </c>
    </row>
    <row r="18" spans="1:5" ht="15" thickBot="1" x14ac:dyDescent="0.35">
      <c r="A18" s="147" t="s">
        <v>214</v>
      </c>
      <c r="B18" s="147" t="s">
        <v>204</v>
      </c>
      <c r="C18" s="147" t="s">
        <v>215</v>
      </c>
      <c r="D18" s="147" t="s">
        <v>216</v>
      </c>
      <c r="E18" s="150">
        <v>1</v>
      </c>
    </row>
    <row r="19" spans="1:5" ht="15" thickBot="1" x14ac:dyDescent="0.35">
      <c r="A19" s="147" t="s">
        <v>214</v>
      </c>
      <c r="B19" s="147" t="s">
        <v>204</v>
      </c>
      <c r="C19" s="147" t="s">
        <v>217</v>
      </c>
      <c r="D19" s="147" t="s">
        <v>218</v>
      </c>
      <c r="E19" s="150">
        <v>1</v>
      </c>
    </row>
    <row r="20" spans="1:5" ht="15" thickBot="1" x14ac:dyDescent="0.35">
      <c r="A20" s="147" t="s">
        <v>214</v>
      </c>
      <c r="B20" s="147" t="s">
        <v>204</v>
      </c>
      <c r="C20" s="147" t="s">
        <v>219</v>
      </c>
      <c r="D20" s="147" t="s">
        <v>220</v>
      </c>
      <c r="E20" s="150">
        <v>1</v>
      </c>
    </row>
    <row r="21" spans="1:5" ht="15" thickBot="1" x14ac:dyDescent="0.35">
      <c r="A21" s="147" t="s">
        <v>214</v>
      </c>
      <c r="B21" s="147" t="s">
        <v>204</v>
      </c>
      <c r="C21" s="147" t="s">
        <v>221</v>
      </c>
      <c r="D21" s="147" t="s">
        <v>220</v>
      </c>
      <c r="E21" s="150">
        <v>1</v>
      </c>
    </row>
    <row r="22" spans="1:5" ht="15" thickBot="1" x14ac:dyDescent="0.35">
      <c r="A22" s="147" t="s">
        <v>214</v>
      </c>
      <c r="B22" s="147" t="s">
        <v>204</v>
      </c>
      <c r="C22" s="147" t="s">
        <v>222</v>
      </c>
      <c r="D22" s="147" t="s">
        <v>223</v>
      </c>
      <c r="E22" s="150">
        <v>1</v>
      </c>
    </row>
    <row r="23" spans="1:5" ht="15" thickBot="1" x14ac:dyDescent="0.35">
      <c r="A23" s="147" t="s">
        <v>214</v>
      </c>
      <c r="B23" s="147" t="s">
        <v>204</v>
      </c>
      <c r="C23" s="147" t="s">
        <v>224</v>
      </c>
      <c r="D23" s="147" t="s">
        <v>225</v>
      </c>
      <c r="E23" s="150">
        <v>1</v>
      </c>
    </row>
    <row r="24" spans="1:5" ht="15" thickBot="1" x14ac:dyDescent="0.35">
      <c r="A24" s="147" t="s">
        <v>214</v>
      </c>
      <c r="B24" s="147" t="s">
        <v>204</v>
      </c>
      <c r="C24" s="147" t="s">
        <v>226</v>
      </c>
      <c r="D24" s="147" t="s">
        <v>227</v>
      </c>
      <c r="E24" s="150">
        <v>1</v>
      </c>
    </row>
    <row r="25" spans="1:5" ht="15" thickBot="1" x14ac:dyDescent="0.35">
      <c r="A25" s="147" t="s">
        <v>214</v>
      </c>
      <c r="B25" s="147" t="s">
        <v>204</v>
      </c>
      <c r="C25" s="147" t="s">
        <v>228</v>
      </c>
      <c r="D25" s="147" t="s">
        <v>229</v>
      </c>
      <c r="E25" s="150">
        <v>1</v>
      </c>
    </row>
    <row r="26" spans="1:5" ht="15" thickBot="1" x14ac:dyDescent="0.35">
      <c r="A26" s="147" t="s">
        <v>214</v>
      </c>
      <c r="B26" s="147" t="s">
        <v>204</v>
      </c>
      <c r="C26" s="147" t="s">
        <v>230</v>
      </c>
      <c r="D26" s="147" t="s">
        <v>231</v>
      </c>
      <c r="E26" s="150">
        <v>1</v>
      </c>
    </row>
    <row r="27" spans="1:5" ht="15" thickBot="1" x14ac:dyDescent="0.35">
      <c r="A27" s="147" t="s">
        <v>214</v>
      </c>
      <c r="B27" s="147" t="s">
        <v>190</v>
      </c>
      <c r="C27" s="147" t="s">
        <v>232</v>
      </c>
      <c r="D27" s="147" t="s">
        <v>233</v>
      </c>
      <c r="E27" s="150">
        <v>1</v>
      </c>
    </row>
    <row r="28" spans="1:5" ht="15" thickBot="1" x14ac:dyDescent="0.35">
      <c r="A28" s="147" t="s">
        <v>214</v>
      </c>
      <c r="B28" s="147" t="s">
        <v>190</v>
      </c>
      <c r="C28" s="147" t="s">
        <v>234</v>
      </c>
      <c r="D28" s="147" t="s">
        <v>235</v>
      </c>
      <c r="E28" s="150">
        <v>1</v>
      </c>
    </row>
    <row r="29" spans="1:5" ht="15" thickBot="1" x14ac:dyDescent="0.35">
      <c r="A29" s="147" t="s">
        <v>214</v>
      </c>
      <c r="B29" s="147" t="s">
        <v>190</v>
      </c>
      <c r="C29" s="147" t="s">
        <v>236</v>
      </c>
      <c r="D29" s="147" t="s">
        <v>237</v>
      </c>
      <c r="E29" s="150">
        <v>1</v>
      </c>
    </row>
    <row r="30" spans="1:5" ht="15" thickBot="1" x14ac:dyDescent="0.35">
      <c r="A30" s="147" t="s">
        <v>214</v>
      </c>
      <c r="B30" s="147" t="s">
        <v>190</v>
      </c>
      <c r="C30" s="147" t="s">
        <v>238</v>
      </c>
      <c r="D30" s="147" t="s">
        <v>239</v>
      </c>
      <c r="E30" s="150">
        <v>1</v>
      </c>
    </row>
    <row r="31" spans="1:5" ht="15" thickBot="1" x14ac:dyDescent="0.35">
      <c r="A31" s="147" t="s">
        <v>214</v>
      </c>
      <c r="B31" s="147" t="s">
        <v>190</v>
      </c>
      <c r="C31" s="147" t="s">
        <v>240</v>
      </c>
      <c r="D31" s="147" t="s">
        <v>241</v>
      </c>
      <c r="E31" s="150">
        <v>1</v>
      </c>
    </row>
    <row r="32" spans="1:5" ht="15" thickBot="1" x14ac:dyDescent="0.35">
      <c r="A32" s="147" t="s">
        <v>214</v>
      </c>
      <c r="B32" s="147" t="s">
        <v>190</v>
      </c>
      <c r="C32" s="147" t="s">
        <v>242</v>
      </c>
      <c r="D32" s="147" t="s">
        <v>243</v>
      </c>
      <c r="E32" s="150">
        <v>1</v>
      </c>
    </row>
    <row r="33" spans="1:5" ht="27.6" thickBot="1" x14ac:dyDescent="0.35">
      <c r="A33" s="147" t="s">
        <v>214</v>
      </c>
      <c r="B33" s="147" t="s">
        <v>190</v>
      </c>
      <c r="C33" s="147" t="s">
        <v>244</v>
      </c>
      <c r="D33" s="147" t="s">
        <v>245</v>
      </c>
      <c r="E33" s="150">
        <v>1</v>
      </c>
    </row>
    <row r="34" spans="1:5" ht="15" thickBot="1" x14ac:dyDescent="0.35">
      <c r="A34" s="147" t="s">
        <v>214</v>
      </c>
      <c r="B34" s="147" t="s">
        <v>190</v>
      </c>
      <c r="C34" s="147" t="s">
        <v>246</v>
      </c>
      <c r="D34" s="147" t="s">
        <v>247</v>
      </c>
      <c r="E34" s="150">
        <v>1</v>
      </c>
    </row>
    <row r="35" spans="1:5" ht="15" thickBot="1" x14ac:dyDescent="0.35">
      <c r="A35" s="147" t="s">
        <v>214</v>
      </c>
      <c r="B35" s="147" t="s">
        <v>190</v>
      </c>
      <c r="C35" s="147" t="s">
        <v>248</v>
      </c>
      <c r="D35" s="147" t="s">
        <v>249</v>
      </c>
      <c r="E35" s="150">
        <v>1</v>
      </c>
    </row>
    <row r="36" spans="1:5" ht="15" thickBot="1" x14ac:dyDescent="0.35">
      <c r="A36" s="147" t="s">
        <v>214</v>
      </c>
      <c r="B36" s="147" t="s">
        <v>190</v>
      </c>
      <c r="C36" s="147" t="s">
        <v>250</v>
      </c>
      <c r="D36" s="147" t="s">
        <v>249</v>
      </c>
      <c r="E36" s="150">
        <v>1</v>
      </c>
    </row>
    <row r="37" spans="1:5" ht="15" thickBot="1" x14ac:dyDescent="0.35">
      <c r="A37" s="147" t="s">
        <v>214</v>
      </c>
      <c r="B37" s="147" t="s">
        <v>204</v>
      </c>
      <c r="C37" s="147" t="s">
        <v>251</v>
      </c>
      <c r="D37" s="147" t="s">
        <v>252</v>
      </c>
      <c r="E37" s="150">
        <v>1</v>
      </c>
    </row>
    <row r="38" spans="1:5" ht="15" thickBot="1" x14ac:dyDescent="0.35">
      <c r="A38" s="147" t="s">
        <v>214</v>
      </c>
      <c r="B38" s="147" t="s">
        <v>190</v>
      </c>
      <c r="C38" s="147" t="s">
        <v>253</v>
      </c>
      <c r="D38" s="147" t="s">
        <v>254</v>
      </c>
      <c r="E38" s="150">
        <v>1</v>
      </c>
    </row>
    <row r="39" spans="1:5" ht="15" thickBot="1" x14ac:dyDescent="0.35">
      <c r="A39" s="147" t="s">
        <v>214</v>
      </c>
      <c r="B39" s="147" t="s">
        <v>190</v>
      </c>
      <c r="C39" s="147" t="s">
        <v>255</v>
      </c>
      <c r="D39" s="147" t="s">
        <v>256</v>
      </c>
      <c r="E39" s="150">
        <v>1</v>
      </c>
    </row>
    <row r="40" spans="1:5" ht="15" thickBot="1" x14ac:dyDescent="0.35">
      <c r="A40" s="147" t="s">
        <v>214</v>
      </c>
      <c r="B40" s="147" t="s">
        <v>190</v>
      </c>
      <c r="C40" s="147" t="s">
        <v>257</v>
      </c>
      <c r="D40" s="147" t="s">
        <v>258</v>
      </c>
      <c r="E40" s="150">
        <v>1</v>
      </c>
    </row>
    <row r="41" spans="1:5" ht="15" thickBot="1" x14ac:dyDescent="0.35">
      <c r="A41" s="147" t="s">
        <v>214</v>
      </c>
      <c r="B41" s="147" t="s">
        <v>190</v>
      </c>
      <c r="C41" s="147" t="s">
        <v>259</v>
      </c>
      <c r="D41" s="147" t="s">
        <v>260</v>
      </c>
      <c r="E41" s="150">
        <v>1</v>
      </c>
    </row>
    <row r="42" spans="1:5" ht="15" thickBot="1" x14ac:dyDescent="0.35">
      <c r="A42" s="147" t="s">
        <v>214</v>
      </c>
      <c r="B42" s="147" t="s">
        <v>190</v>
      </c>
      <c r="C42" s="147" t="s">
        <v>261</v>
      </c>
      <c r="D42" s="147" t="s">
        <v>262</v>
      </c>
      <c r="E42" s="150">
        <v>1</v>
      </c>
    </row>
    <row r="43" spans="1:5" ht="15" thickBot="1" x14ac:dyDescent="0.35">
      <c r="A43" s="147" t="s">
        <v>214</v>
      </c>
      <c r="B43" s="147" t="s">
        <v>190</v>
      </c>
      <c r="C43" s="147" t="s">
        <v>263</v>
      </c>
      <c r="D43" s="147" t="s">
        <v>264</v>
      </c>
      <c r="E43" s="150">
        <v>1</v>
      </c>
    </row>
    <row r="44" spans="1:5" ht="15" thickBot="1" x14ac:dyDescent="0.35">
      <c r="A44" s="147" t="s">
        <v>214</v>
      </c>
      <c r="B44" s="147" t="s">
        <v>190</v>
      </c>
      <c r="C44" s="147" t="s">
        <v>265</v>
      </c>
      <c r="D44" s="147" t="s">
        <v>266</v>
      </c>
      <c r="E44" s="150">
        <v>1</v>
      </c>
    </row>
    <row r="45" spans="1:5" ht="15" thickBot="1" x14ac:dyDescent="0.35">
      <c r="A45" s="147" t="s">
        <v>214</v>
      </c>
      <c r="B45" s="147" t="s">
        <v>190</v>
      </c>
      <c r="C45" s="147" t="s">
        <v>267</v>
      </c>
      <c r="D45" s="147" t="s">
        <v>268</v>
      </c>
      <c r="E45" s="150">
        <v>1</v>
      </c>
    </row>
    <row r="46" spans="1:5" ht="15" thickBot="1" x14ac:dyDescent="0.35">
      <c r="A46" s="147" t="s">
        <v>214</v>
      </c>
      <c r="B46" s="147" t="s">
        <v>190</v>
      </c>
      <c r="C46" s="147" t="s">
        <v>269</v>
      </c>
      <c r="D46" s="147" t="s">
        <v>270</v>
      </c>
      <c r="E46" s="150">
        <v>1</v>
      </c>
    </row>
    <row r="47" spans="1:5" ht="15" thickBot="1" x14ac:dyDescent="0.35">
      <c r="A47" s="147" t="s">
        <v>214</v>
      </c>
      <c r="B47" s="147" t="s">
        <v>190</v>
      </c>
      <c r="C47" s="147" t="s">
        <v>271</v>
      </c>
      <c r="D47" s="147" t="s">
        <v>272</v>
      </c>
      <c r="E47" s="150">
        <v>1</v>
      </c>
    </row>
    <row r="48" spans="1:5" ht="15" thickBot="1" x14ac:dyDescent="0.35">
      <c r="A48" s="147" t="s">
        <v>214</v>
      </c>
      <c r="B48" s="147" t="s">
        <v>190</v>
      </c>
      <c r="C48" s="147" t="s">
        <v>273</v>
      </c>
      <c r="D48" s="147" t="s">
        <v>272</v>
      </c>
      <c r="E48" s="150">
        <v>1</v>
      </c>
    </row>
    <row r="49" spans="1:5" ht="15" thickBot="1" x14ac:dyDescent="0.35">
      <c r="A49" s="147" t="s">
        <v>214</v>
      </c>
      <c r="B49" s="147" t="s">
        <v>190</v>
      </c>
      <c r="C49" s="147" t="s">
        <v>274</v>
      </c>
      <c r="D49" s="147" t="s">
        <v>275</v>
      </c>
      <c r="E49" s="150">
        <v>1</v>
      </c>
    </row>
    <row r="50" spans="1:5" ht="15" thickBot="1" x14ac:dyDescent="0.35">
      <c r="A50" s="147" t="s">
        <v>214</v>
      </c>
      <c r="B50" s="147" t="s">
        <v>190</v>
      </c>
      <c r="C50" s="147" t="s">
        <v>276</v>
      </c>
      <c r="D50" s="147" t="s">
        <v>277</v>
      </c>
      <c r="E50" s="150">
        <v>1</v>
      </c>
    </row>
    <row r="51" spans="1:5" ht="15" thickBot="1" x14ac:dyDescent="0.35">
      <c r="A51" s="147" t="s">
        <v>214</v>
      </c>
      <c r="B51" s="147" t="s">
        <v>190</v>
      </c>
      <c r="C51" s="147" t="s">
        <v>278</v>
      </c>
      <c r="D51" s="147" t="s">
        <v>279</v>
      </c>
      <c r="E51" s="150">
        <v>1</v>
      </c>
    </row>
    <row r="52" spans="1:5" ht="15" thickBot="1" x14ac:dyDescent="0.35">
      <c r="A52" s="147" t="s">
        <v>214</v>
      </c>
      <c r="B52" s="147" t="s">
        <v>190</v>
      </c>
      <c r="C52" s="147" t="s">
        <v>280</v>
      </c>
      <c r="D52" s="147" t="s">
        <v>281</v>
      </c>
      <c r="E52" s="150">
        <v>1</v>
      </c>
    </row>
    <row r="53" spans="1:5" ht="27.6" thickBot="1" x14ac:dyDescent="0.35">
      <c r="A53" s="147" t="s">
        <v>214</v>
      </c>
      <c r="B53" s="147" t="s">
        <v>282</v>
      </c>
      <c r="C53" s="147" t="s">
        <v>283</v>
      </c>
      <c r="D53" s="147" t="s">
        <v>284</v>
      </c>
      <c r="E53" s="150">
        <v>1</v>
      </c>
    </row>
    <row r="54" spans="1:5" ht="15" thickBot="1" x14ac:dyDescent="0.35">
      <c r="A54" s="147" t="s">
        <v>214</v>
      </c>
      <c r="B54" s="147" t="s">
        <v>285</v>
      </c>
      <c r="C54" s="147" t="s">
        <v>286</v>
      </c>
      <c r="D54" s="147" t="s">
        <v>287</v>
      </c>
      <c r="E54" s="150">
        <v>1</v>
      </c>
    </row>
    <row r="55" spans="1:5" ht="15" thickBot="1" x14ac:dyDescent="0.35">
      <c r="A55" s="147" t="s">
        <v>214</v>
      </c>
      <c r="B55" s="147" t="s">
        <v>285</v>
      </c>
      <c r="C55" s="147" t="s">
        <v>288</v>
      </c>
      <c r="D55" s="147" t="s">
        <v>289</v>
      </c>
      <c r="E55" s="150">
        <v>1</v>
      </c>
    </row>
    <row r="56" spans="1:5" ht="15" thickBot="1" x14ac:dyDescent="0.35">
      <c r="A56" s="147" t="s">
        <v>214</v>
      </c>
      <c r="B56" s="147" t="s">
        <v>190</v>
      </c>
      <c r="C56" s="147" t="s">
        <v>290</v>
      </c>
      <c r="D56" s="147" t="s">
        <v>291</v>
      </c>
      <c r="E56" s="150">
        <v>1</v>
      </c>
    </row>
    <row r="57" spans="1:5" ht="15" thickBot="1" x14ac:dyDescent="0.35">
      <c r="A57" s="147" t="s">
        <v>214</v>
      </c>
      <c r="B57" s="147" t="s">
        <v>190</v>
      </c>
      <c r="C57" s="147" t="s">
        <v>292</v>
      </c>
      <c r="D57" s="147" t="s">
        <v>293</v>
      </c>
      <c r="E57" s="150">
        <v>1</v>
      </c>
    </row>
    <row r="58" spans="1:5" ht="15" thickBot="1" x14ac:dyDescent="0.35">
      <c r="A58" s="147" t="s">
        <v>214</v>
      </c>
      <c r="B58" s="147" t="s">
        <v>190</v>
      </c>
      <c r="C58" s="147" t="s">
        <v>294</v>
      </c>
      <c r="D58" s="147" t="s">
        <v>293</v>
      </c>
      <c r="E58" s="150">
        <v>1</v>
      </c>
    </row>
    <row r="59" spans="1:5" ht="15" thickBot="1" x14ac:dyDescent="0.35">
      <c r="A59" s="147" t="s">
        <v>214</v>
      </c>
      <c r="B59" s="147" t="s">
        <v>190</v>
      </c>
      <c r="C59" s="147" t="s">
        <v>295</v>
      </c>
      <c r="D59" s="147" t="s">
        <v>293</v>
      </c>
      <c r="E59" s="150">
        <v>1</v>
      </c>
    </row>
    <row r="60" spans="1:5" ht="15" thickBot="1" x14ac:dyDescent="0.35">
      <c r="A60" s="147" t="s">
        <v>296</v>
      </c>
      <c r="B60" s="147" t="s">
        <v>190</v>
      </c>
      <c r="C60" s="147" t="s">
        <v>297</v>
      </c>
      <c r="D60" s="147" t="s">
        <v>298</v>
      </c>
      <c r="E60" s="150">
        <v>1</v>
      </c>
    </row>
    <row r="61" spans="1:5" ht="15" thickBot="1" x14ac:dyDescent="0.35">
      <c r="A61" s="147" t="s">
        <v>299</v>
      </c>
      <c r="B61" s="147" t="s">
        <v>204</v>
      </c>
      <c r="C61" s="147" t="s">
        <v>300</v>
      </c>
      <c r="D61" s="147" t="s">
        <v>301</v>
      </c>
      <c r="E61" s="150">
        <v>1</v>
      </c>
    </row>
    <row r="62" spans="1:5" ht="15" thickBot="1" x14ac:dyDescent="0.35">
      <c r="A62" s="147" t="s">
        <v>299</v>
      </c>
      <c r="B62" s="147" t="s">
        <v>204</v>
      </c>
      <c r="C62" s="147" t="s">
        <v>302</v>
      </c>
      <c r="D62" s="147" t="s">
        <v>301</v>
      </c>
      <c r="E62" s="150">
        <v>1</v>
      </c>
    </row>
    <row r="63" spans="1:5" ht="15" thickBot="1" x14ac:dyDescent="0.35">
      <c r="A63" s="147" t="s">
        <v>299</v>
      </c>
      <c r="B63" s="147" t="s">
        <v>190</v>
      </c>
      <c r="C63" s="147" t="s">
        <v>303</v>
      </c>
      <c r="D63" s="147" t="s">
        <v>304</v>
      </c>
      <c r="E63" s="150">
        <v>1</v>
      </c>
    </row>
    <row r="64" spans="1:5" ht="15" thickBot="1" x14ac:dyDescent="0.35">
      <c r="A64" s="147" t="s">
        <v>299</v>
      </c>
      <c r="B64" s="147" t="s">
        <v>285</v>
      </c>
      <c r="C64" s="147" t="s">
        <v>305</v>
      </c>
      <c r="D64" s="147" t="s">
        <v>306</v>
      </c>
      <c r="E64" s="150">
        <v>1</v>
      </c>
    </row>
    <row r="65" spans="1:5" ht="15" thickBot="1" x14ac:dyDescent="0.35">
      <c r="A65" s="147" t="s">
        <v>214</v>
      </c>
      <c r="B65" s="147" t="s">
        <v>190</v>
      </c>
      <c r="C65" s="147" t="s">
        <v>307</v>
      </c>
      <c r="D65" s="147" t="s">
        <v>202</v>
      </c>
      <c r="E65" s="150">
        <v>1</v>
      </c>
    </row>
    <row r="66" spans="1:5" ht="15" thickBot="1" x14ac:dyDescent="0.35">
      <c r="A66" s="147" t="s">
        <v>308</v>
      </c>
      <c r="B66" s="147" t="s">
        <v>204</v>
      </c>
      <c r="C66" s="147" t="s">
        <v>309</v>
      </c>
      <c r="D66" s="147" t="s">
        <v>310</v>
      </c>
      <c r="E66" s="150">
        <v>1</v>
      </c>
    </row>
    <row r="67" spans="1:5" ht="15" thickBot="1" x14ac:dyDescent="0.35">
      <c r="A67" s="147" t="s">
        <v>308</v>
      </c>
      <c r="B67" s="147" t="s">
        <v>204</v>
      </c>
      <c r="C67" s="147" t="s">
        <v>311</v>
      </c>
      <c r="D67" s="147" t="s">
        <v>310</v>
      </c>
      <c r="E67" s="150">
        <v>1</v>
      </c>
    </row>
    <row r="68" spans="1:5" ht="15" thickBot="1" x14ac:dyDescent="0.35">
      <c r="A68" s="147" t="s">
        <v>308</v>
      </c>
      <c r="B68" s="147" t="s">
        <v>204</v>
      </c>
      <c r="C68" s="147" t="s">
        <v>312</v>
      </c>
      <c r="D68" s="147" t="s">
        <v>313</v>
      </c>
      <c r="E68" s="150">
        <v>1</v>
      </c>
    </row>
    <row r="69" spans="1:5" ht="15" thickBot="1" x14ac:dyDescent="0.35">
      <c r="A69" s="147" t="s">
        <v>308</v>
      </c>
      <c r="B69" s="147" t="s">
        <v>204</v>
      </c>
      <c r="C69" s="147" t="s">
        <v>314</v>
      </c>
      <c r="D69" s="147" t="s">
        <v>315</v>
      </c>
      <c r="E69" s="150">
        <v>1</v>
      </c>
    </row>
    <row r="70" spans="1:5" ht="15" thickBot="1" x14ac:dyDescent="0.35">
      <c r="A70" s="147" t="s">
        <v>308</v>
      </c>
      <c r="B70" s="147" t="s">
        <v>190</v>
      </c>
      <c r="C70" s="147" t="s">
        <v>316</v>
      </c>
      <c r="D70" s="147" t="s">
        <v>317</v>
      </c>
      <c r="E70" s="150">
        <v>1</v>
      </c>
    </row>
    <row r="71" spans="1:5" ht="15" thickBot="1" x14ac:dyDescent="0.35">
      <c r="A71" s="147" t="s">
        <v>308</v>
      </c>
      <c r="B71" s="147" t="s">
        <v>190</v>
      </c>
      <c r="C71" s="147" t="s">
        <v>318</v>
      </c>
      <c r="D71" s="147" t="s">
        <v>319</v>
      </c>
      <c r="E71" s="150">
        <v>1</v>
      </c>
    </row>
    <row r="72" spans="1:5" ht="15" thickBot="1" x14ac:dyDescent="0.35">
      <c r="A72" s="147" t="s">
        <v>308</v>
      </c>
      <c r="B72" s="147" t="s">
        <v>190</v>
      </c>
      <c r="C72" s="147" t="s">
        <v>320</v>
      </c>
      <c r="D72" s="147" t="s">
        <v>321</v>
      </c>
      <c r="E72" s="150">
        <v>1</v>
      </c>
    </row>
    <row r="73" spans="1:5" ht="15" thickBot="1" x14ac:dyDescent="0.35">
      <c r="A73" s="147" t="s">
        <v>308</v>
      </c>
      <c r="B73" s="147" t="s">
        <v>322</v>
      </c>
      <c r="C73" s="147" t="s">
        <v>323</v>
      </c>
      <c r="D73" s="147" t="s">
        <v>324</v>
      </c>
      <c r="E73" s="150">
        <v>1</v>
      </c>
    </row>
    <row r="74" spans="1:5" ht="15" thickBot="1" x14ac:dyDescent="0.35">
      <c r="A74" s="147" t="s">
        <v>308</v>
      </c>
      <c r="B74" s="147" t="s">
        <v>322</v>
      </c>
      <c r="C74" s="147" t="s">
        <v>325</v>
      </c>
      <c r="D74" s="147" t="s">
        <v>326</v>
      </c>
      <c r="E74" s="150">
        <v>1</v>
      </c>
    </row>
    <row r="75" spans="1:5" ht="15" thickBot="1" x14ac:dyDescent="0.35">
      <c r="A75" s="147" t="s">
        <v>308</v>
      </c>
      <c r="B75" s="147" t="s">
        <v>322</v>
      </c>
      <c r="C75" s="147" t="s">
        <v>327</v>
      </c>
      <c r="D75" s="147" t="s">
        <v>328</v>
      </c>
      <c r="E75" s="150">
        <v>1</v>
      </c>
    </row>
    <row r="76" spans="1:5" ht="15" thickBot="1" x14ac:dyDescent="0.35">
      <c r="A76" s="147" t="s">
        <v>308</v>
      </c>
      <c r="B76" s="147" t="s">
        <v>322</v>
      </c>
      <c r="C76" s="147" t="s">
        <v>329</v>
      </c>
      <c r="D76" s="147" t="s">
        <v>330</v>
      </c>
      <c r="E76" s="150">
        <v>1</v>
      </c>
    </row>
    <row r="77" spans="1:5" ht="15" thickBot="1" x14ac:dyDescent="0.35">
      <c r="A77" s="147" t="s">
        <v>308</v>
      </c>
      <c r="B77" s="147" t="s">
        <v>322</v>
      </c>
      <c r="C77" s="147" t="s">
        <v>331</v>
      </c>
      <c r="D77" s="147" t="s">
        <v>332</v>
      </c>
      <c r="E77" s="150">
        <v>1</v>
      </c>
    </row>
    <row r="78" spans="1:5" ht="27.6" thickBot="1" x14ac:dyDescent="0.35">
      <c r="A78" s="147" t="s">
        <v>308</v>
      </c>
      <c r="B78" s="147" t="s">
        <v>322</v>
      </c>
      <c r="C78" s="147" t="s">
        <v>333</v>
      </c>
      <c r="D78" s="147" t="s">
        <v>334</v>
      </c>
      <c r="E78" s="150">
        <v>1</v>
      </c>
    </row>
    <row r="79" spans="1:5" ht="15" thickBot="1" x14ac:dyDescent="0.35">
      <c r="A79" s="147" t="s">
        <v>308</v>
      </c>
      <c r="B79" s="147" t="s">
        <v>322</v>
      </c>
      <c r="C79" s="147" t="s">
        <v>335</v>
      </c>
      <c r="D79" s="147" t="s">
        <v>336</v>
      </c>
      <c r="E79" s="151"/>
    </row>
    <row r="80" spans="1:5" ht="15" thickBot="1" x14ac:dyDescent="0.35">
      <c r="A80" s="147" t="s">
        <v>308</v>
      </c>
      <c r="B80" s="147" t="s">
        <v>322</v>
      </c>
      <c r="C80" s="147" t="s">
        <v>337</v>
      </c>
      <c r="D80" s="147" t="s">
        <v>338</v>
      </c>
      <c r="E80" s="150">
        <v>1</v>
      </c>
    </row>
    <row r="81" spans="1:5" ht="15" thickBot="1" x14ac:dyDescent="0.35">
      <c r="A81" s="147" t="s">
        <v>308</v>
      </c>
      <c r="B81" s="147" t="s">
        <v>322</v>
      </c>
      <c r="C81" s="147" t="s">
        <v>339</v>
      </c>
      <c r="D81" s="147" t="s">
        <v>340</v>
      </c>
      <c r="E81" s="150">
        <v>1</v>
      </c>
    </row>
    <row r="82" spans="1:5" ht="15" thickBot="1" x14ac:dyDescent="0.35">
      <c r="A82" s="147" t="s">
        <v>308</v>
      </c>
      <c r="B82" s="147" t="s">
        <v>322</v>
      </c>
      <c r="C82" s="147" t="s">
        <v>341</v>
      </c>
      <c r="D82" s="147" t="s">
        <v>342</v>
      </c>
      <c r="E82" s="150">
        <v>1</v>
      </c>
    </row>
    <row r="83" spans="1:5" ht="15" thickBot="1" x14ac:dyDescent="0.35">
      <c r="A83" s="147" t="s">
        <v>308</v>
      </c>
      <c r="B83" s="147" t="s">
        <v>204</v>
      </c>
      <c r="C83" s="147" t="s">
        <v>343</v>
      </c>
      <c r="D83" s="147" t="s">
        <v>213</v>
      </c>
      <c r="E83" s="150">
        <v>1</v>
      </c>
    </row>
    <row r="84" spans="1:5" ht="15" thickBot="1" x14ac:dyDescent="0.35">
      <c r="A84" s="147" t="s">
        <v>308</v>
      </c>
      <c r="B84" s="147" t="s">
        <v>204</v>
      </c>
      <c r="C84" s="147" t="s">
        <v>344</v>
      </c>
      <c r="D84" s="147" t="s">
        <v>345</v>
      </c>
      <c r="E84" s="150">
        <v>1</v>
      </c>
    </row>
    <row r="85" spans="1:5" ht="15" thickBot="1" x14ac:dyDescent="0.35">
      <c r="A85" s="147" t="s">
        <v>308</v>
      </c>
      <c r="B85" s="147" t="s">
        <v>204</v>
      </c>
      <c r="C85" s="147" t="s">
        <v>346</v>
      </c>
      <c r="D85" s="147" t="s">
        <v>347</v>
      </c>
      <c r="E85" s="150">
        <v>1</v>
      </c>
    </row>
    <row r="86" spans="1:5" ht="15" thickBot="1" x14ac:dyDescent="0.35">
      <c r="A86" s="147" t="s">
        <v>348</v>
      </c>
      <c r="B86" s="147" t="s">
        <v>322</v>
      </c>
      <c r="C86" s="147" t="s">
        <v>349</v>
      </c>
      <c r="D86" s="147" t="s">
        <v>342</v>
      </c>
      <c r="E86" s="150">
        <v>1</v>
      </c>
    </row>
    <row r="87" spans="1:5" ht="15" thickBot="1" x14ac:dyDescent="0.35">
      <c r="A87" s="147" t="s">
        <v>348</v>
      </c>
      <c r="B87" s="147" t="s">
        <v>322</v>
      </c>
      <c r="C87" s="147" t="s">
        <v>350</v>
      </c>
      <c r="D87" s="147" t="s">
        <v>351</v>
      </c>
      <c r="E87" s="150">
        <v>1</v>
      </c>
    </row>
    <row r="88" spans="1:5" ht="15" thickBot="1" x14ac:dyDescent="0.35">
      <c r="A88" s="147" t="s">
        <v>348</v>
      </c>
      <c r="B88" s="147" t="s">
        <v>322</v>
      </c>
      <c r="C88" s="147" t="s">
        <v>352</v>
      </c>
      <c r="D88" s="147" t="s">
        <v>351</v>
      </c>
      <c r="E88" s="150">
        <v>1</v>
      </c>
    </row>
    <row r="89" spans="1:5" ht="15" thickBot="1" x14ac:dyDescent="0.35">
      <c r="A89" s="147" t="s">
        <v>348</v>
      </c>
      <c r="B89" s="147" t="s">
        <v>322</v>
      </c>
      <c r="C89" s="147" t="s">
        <v>353</v>
      </c>
      <c r="D89" s="147" t="s">
        <v>354</v>
      </c>
      <c r="E89" s="150">
        <v>1</v>
      </c>
    </row>
    <row r="90" spans="1:5" ht="15" thickBot="1" x14ac:dyDescent="0.35">
      <c r="A90" s="147" t="s">
        <v>348</v>
      </c>
      <c r="B90" s="147" t="s">
        <v>322</v>
      </c>
      <c r="C90" s="147" t="s">
        <v>355</v>
      </c>
      <c r="D90" s="147" t="s">
        <v>356</v>
      </c>
      <c r="E90" s="150">
        <v>1</v>
      </c>
    </row>
    <row r="91" spans="1:5" ht="15" thickBot="1" x14ac:dyDescent="0.35">
      <c r="A91" s="147" t="s">
        <v>348</v>
      </c>
      <c r="B91" s="147" t="s">
        <v>322</v>
      </c>
      <c r="C91" s="147" t="s">
        <v>357</v>
      </c>
      <c r="D91" s="147" t="s">
        <v>358</v>
      </c>
      <c r="E91" s="150">
        <v>1</v>
      </c>
    </row>
    <row r="92" spans="1:5" ht="15" thickBot="1" x14ac:dyDescent="0.35">
      <c r="A92" s="147" t="s">
        <v>348</v>
      </c>
      <c r="B92" s="147" t="s">
        <v>322</v>
      </c>
      <c r="C92" s="147" t="s">
        <v>359</v>
      </c>
      <c r="D92" s="147" t="s">
        <v>358</v>
      </c>
      <c r="E92" s="150">
        <v>1</v>
      </c>
    </row>
    <row r="93" spans="1:5" ht="15" thickBot="1" x14ac:dyDescent="0.35">
      <c r="A93" s="147" t="s">
        <v>348</v>
      </c>
      <c r="B93" s="147" t="s">
        <v>322</v>
      </c>
      <c r="C93" s="147" t="s">
        <v>360</v>
      </c>
      <c r="D93" s="147" t="s">
        <v>361</v>
      </c>
      <c r="E93" s="150">
        <v>1</v>
      </c>
    </row>
    <row r="94" spans="1:5" ht="15" thickBot="1" x14ac:dyDescent="0.35">
      <c r="A94" s="147" t="s">
        <v>348</v>
      </c>
      <c r="B94" s="147" t="s">
        <v>322</v>
      </c>
      <c r="C94" s="147" t="s">
        <v>362</v>
      </c>
      <c r="D94" s="147" t="s">
        <v>363</v>
      </c>
      <c r="E94" s="150">
        <v>1</v>
      </c>
    </row>
    <row r="95" spans="1:5" ht="15" thickBot="1" x14ac:dyDescent="0.35">
      <c r="A95" s="147" t="s">
        <v>364</v>
      </c>
      <c r="B95" s="147" t="s">
        <v>204</v>
      </c>
      <c r="C95" s="147" t="s">
        <v>365</v>
      </c>
      <c r="D95" s="147" t="s">
        <v>366</v>
      </c>
      <c r="E95" s="150">
        <v>1</v>
      </c>
    </row>
    <row r="96" spans="1:5" ht="15" thickBot="1" x14ac:dyDescent="0.35">
      <c r="A96" s="147" t="s">
        <v>364</v>
      </c>
      <c r="B96" s="147" t="s">
        <v>367</v>
      </c>
      <c r="C96" s="147" t="s">
        <v>368</v>
      </c>
      <c r="D96" s="147" t="s">
        <v>369</v>
      </c>
      <c r="E96" s="150">
        <v>1</v>
      </c>
    </row>
    <row r="97" spans="1:5" ht="15" thickBot="1" x14ac:dyDescent="0.35">
      <c r="A97" s="147" t="s">
        <v>364</v>
      </c>
      <c r="B97" s="147" t="s">
        <v>367</v>
      </c>
      <c r="C97" s="147" t="s">
        <v>370</v>
      </c>
      <c r="D97" s="147" t="s">
        <v>371</v>
      </c>
      <c r="E97" s="150">
        <v>1</v>
      </c>
    </row>
    <row r="98" spans="1:5" ht="15" thickBot="1" x14ac:dyDescent="0.35">
      <c r="A98" s="149" t="s">
        <v>214</v>
      </c>
      <c r="B98" s="149" t="s">
        <v>204</v>
      </c>
      <c r="C98" t="s">
        <v>373</v>
      </c>
      <c r="D98" s="149" t="s">
        <v>374</v>
      </c>
      <c r="E98" s="152">
        <v>250</v>
      </c>
    </row>
    <row r="99" spans="1:5" ht="15" thickBot="1" x14ac:dyDescent="0.35">
      <c r="A99" s="147" t="s">
        <v>364</v>
      </c>
      <c r="B99" t="s">
        <v>367</v>
      </c>
      <c r="C99" t="s">
        <v>365</v>
      </c>
      <c r="D99" s="147" t="s">
        <v>384</v>
      </c>
      <c r="E99" s="150">
        <v>1</v>
      </c>
    </row>
    <row r="100" spans="1:5" ht="15" thickBot="1" x14ac:dyDescent="0.35">
      <c r="A100" s="147" t="s">
        <v>364</v>
      </c>
      <c r="B100" t="s">
        <v>367</v>
      </c>
      <c r="C100" t="s">
        <v>375</v>
      </c>
      <c r="D100" s="147" t="s">
        <v>385</v>
      </c>
      <c r="E100" s="150">
        <v>1</v>
      </c>
    </row>
    <row r="101" spans="1:5" ht="15" thickBot="1" x14ac:dyDescent="0.35">
      <c r="A101" s="147" t="s">
        <v>364</v>
      </c>
      <c r="B101" t="s">
        <v>367</v>
      </c>
      <c r="C101" t="s">
        <v>376</v>
      </c>
      <c r="D101" s="147" t="s">
        <v>386</v>
      </c>
      <c r="E101" s="151">
        <v>2</v>
      </c>
    </row>
    <row r="102" spans="1:5" ht="15" thickBot="1" x14ac:dyDescent="0.35">
      <c r="A102" s="147" t="s">
        <v>364</v>
      </c>
      <c r="B102" t="s">
        <v>367</v>
      </c>
      <c r="C102" t="s">
        <v>377</v>
      </c>
      <c r="D102" s="147" t="s">
        <v>387</v>
      </c>
      <c r="E102" s="150">
        <v>1</v>
      </c>
    </row>
    <row r="103" spans="1:5" ht="15" thickBot="1" x14ac:dyDescent="0.35">
      <c r="A103" s="147" t="s">
        <v>364</v>
      </c>
      <c r="B103" t="s">
        <v>367</v>
      </c>
      <c r="C103" t="s">
        <v>378</v>
      </c>
      <c r="D103" s="147" t="s">
        <v>388</v>
      </c>
      <c r="E103" s="150">
        <v>1</v>
      </c>
    </row>
    <row r="104" spans="1:5" ht="15" thickBot="1" x14ac:dyDescent="0.35">
      <c r="A104" s="147" t="s">
        <v>364</v>
      </c>
      <c r="B104" t="s">
        <v>367</v>
      </c>
      <c r="C104" t="s">
        <v>379</v>
      </c>
      <c r="D104" s="147" t="s">
        <v>389</v>
      </c>
      <c r="E104" s="150">
        <v>2</v>
      </c>
    </row>
    <row r="105" spans="1:5" ht="15" thickBot="1" x14ac:dyDescent="0.35">
      <c r="A105" s="147" t="s">
        <v>364</v>
      </c>
      <c r="B105" t="s">
        <v>367</v>
      </c>
      <c r="C105" t="s">
        <v>380</v>
      </c>
      <c r="D105" s="147" t="s">
        <v>390</v>
      </c>
      <c r="E105" s="150">
        <v>2</v>
      </c>
    </row>
    <row r="106" spans="1:5" ht="15" thickBot="1" x14ac:dyDescent="0.35">
      <c r="A106" s="147" t="s">
        <v>364</v>
      </c>
      <c r="B106" t="s">
        <v>367</v>
      </c>
      <c r="C106" t="s">
        <v>381</v>
      </c>
      <c r="D106" s="147" t="s">
        <v>391</v>
      </c>
      <c r="E106" s="150">
        <v>4</v>
      </c>
    </row>
    <row r="107" spans="1:5" ht="15" thickBot="1" x14ac:dyDescent="0.35">
      <c r="A107" s="147" t="s">
        <v>364</v>
      </c>
      <c r="B107" t="s">
        <v>367</v>
      </c>
      <c r="C107" t="s">
        <v>382</v>
      </c>
      <c r="D107" s="147" t="s">
        <v>392</v>
      </c>
      <c r="E107" s="150">
        <v>3</v>
      </c>
    </row>
    <row r="108" spans="1:5" ht="15" thickBot="1" x14ac:dyDescent="0.35">
      <c r="A108" s="147" t="s">
        <v>364</v>
      </c>
      <c r="B108" t="s">
        <v>367</v>
      </c>
      <c r="C108" t="s">
        <v>383</v>
      </c>
      <c r="D108" s="147" t="s">
        <v>393</v>
      </c>
      <c r="E108" s="150">
        <v>2</v>
      </c>
    </row>
    <row r="109" spans="1:5" ht="15" thickBot="1" x14ac:dyDescent="0.35">
      <c r="A109" s="147" t="s">
        <v>364</v>
      </c>
      <c r="B109" t="s">
        <v>367</v>
      </c>
      <c r="C109" t="s">
        <v>394</v>
      </c>
      <c r="D109" s="147" t="s">
        <v>387</v>
      </c>
      <c r="E109" s="150">
        <v>1</v>
      </c>
    </row>
  </sheetData>
  <mergeCells count="3">
    <mergeCell ref="A1:G1"/>
    <mergeCell ref="A2:G2"/>
    <mergeCell ref="A3:G3"/>
  </mergeCells>
  <phoneticPr fontId="13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69ACEB-AB2D-41DA-8CDD-CACA049A6D46}">
  <sheetPr>
    <tabColor rgb="FF00B050"/>
  </sheetPr>
  <dimension ref="A1:H90"/>
  <sheetViews>
    <sheetView topLeftCell="A18" workbookViewId="0">
      <selection sqref="A1:G1"/>
    </sheetView>
  </sheetViews>
  <sheetFormatPr defaultRowHeight="14.4" x14ac:dyDescent="0.3"/>
  <cols>
    <col min="1" max="1" width="46.88671875" customWidth="1"/>
    <col min="2" max="2" width="23.44140625" customWidth="1"/>
    <col min="3" max="3" width="20" customWidth="1"/>
    <col min="4" max="4" width="16.6640625" customWidth="1"/>
    <col min="5" max="5" width="19.44140625" customWidth="1"/>
    <col min="6" max="6" width="36.5546875" customWidth="1"/>
    <col min="7" max="7" width="19.109375" customWidth="1"/>
  </cols>
  <sheetData>
    <row r="1" spans="1:8" ht="25.5" customHeight="1" thickBot="1" x14ac:dyDescent="0.55000000000000004">
      <c r="A1" s="161" t="s">
        <v>62</v>
      </c>
      <c r="B1" s="162"/>
      <c r="C1" s="162"/>
      <c r="D1" s="162"/>
      <c r="E1" s="162"/>
      <c r="F1" s="162"/>
      <c r="G1" s="163"/>
      <c r="H1" s="42"/>
    </row>
    <row r="2" spans="1:8" ht="18" customHeight="1" thickBot="1" x14ac:dyDescent="0.4">
      <c r="A2" s="164" t="s">
        <v>63</v>
      </c>
      <c r="B2" s="165"/>
      <c r="C2" s="165"/>
      <c r="D2" s="165"/>
      <c r="E2" s="165"/>
      <c r="F2" s="165"/>
      <c r="G2" s="166"/>
      <c r="H2" s="42"/>
    </row>
    <row r="3" spans="1:8" ht="21.75" customHeight="1" thickBot="1" x14ac:dyDescent="0.45">
      <c r="A3" s="167" t="s">
        <v>64</v>
      </c>
      <c r="B3" s="168"/>
      <c r="C3" s="168"/>
      <c r="D3" s="168"/>
      <c r="E3" s="168"/>
      <c r="F3" s="168"/>
      <c r="G3" s="169"/>
      <c r="H3" s="42"/>
    </row>
    <row r="4" spans="1:8" ht="15" thickBot="1" x14ac:dyDescent="0.35">
      <c r="A4" s="22"/>
      <c r="B4" s="22"/>
      <c r="C4" s="22"/>
      <c r="D4" s="22"/>
      <c r="E4" s="22"/>
      <c r="F4" s="22"/>
      <c r="G4" s="22"/>
      <c r="H4" s="42"/>
    </row>
    <row r="5" spans="1:8" ht="15" thickBot="1" x14ac:dyDescent="0.35">
      <c r="A5" s="43" t="s">
        <v>0</v>
      </c>
      <c r="B5" s="44" t="s">
        <v>67</v>
      </c>
      <c r="C5" s="44" t="s">
        <v>69</v>
      </c>
      <c r="D5" s="44" t="s">
        <v>68</v>
      </c>
      <c r="E5" s="44" t="s">
        <v>78</v>
      </c>
      <c r="F5" s="44" t="s">
        <v>13</v>
      </c>
      <c r="G5" s="45" t="s">
        <v>71</v>
      </c>
      <c r="H5" s="42"/>
    </row>
    <row r="6" spans="1:8" ht="15" thickBot="1" x14ac:dyDescent="0.35">
      <c r="A6" s="46" t="s">
        <v>79</v>
      </c>
      <c r="B6" s="47">
        <v>18355</v>
      </c>
      <c r="C6" s="47">
        <v>14616</v>
      </c>
      <c r="D6" s="47">
        <v>27271</v>
      </c>
      <c r="E6" s="47">
        <v>19542</v>
      </c>
      <c r="F6" s="47">
        <v>79784</v>
      </c>
      <c r="G6" s="48"/>
      <c r="H6" s="42"/>
    </row>
    <row r="7" spans="1:8" ht="15" thickBot="1" x14ac:dyDescent="0.35">
      <c r="A7" s="46" t="s">
        <v>80</v>
      </c>
      <c r="B7" s="49">
        <v>19909</v>
      </c>
      <c r="C7" s="49">
        <v>7350</v>
      </c>
      <c r="D7" s="49">
        <v>11978</v>
      </c>
      <c r="E7" s="49">
        <v>8650</v>
      </c>
      <c r="F7" s="49">
        <v>47887</v>
      </c>
      <c r="G7" s="50"/>
      <c r="H7" s="42"/>
    </row>
    <row r="8" spans="1:8" ht="15" thickBot="1" x14ac:dyDescent="0.35">
      <c r="A8" s="46" t="s">
        <v>81</v>
      </c>
      <c r="B8" s="47">
        <v>11287</v>
      </c>
      <c r="C8" s="47">
        <v>5417</v>
      </c>
      <c r="D8" s="47">
        <v>11034</v>
      </c>
      <c r="E8" s="47">
        <v>10884</v>
      </c>
      <c r="F8" s="47">
        <v>38622</v>
      </c>
      <c r="G8" s="48"/>
      <c r="H8" s="42"/>
    </row>
    <row r="9" spans="1:8" ht="15" thickBot="1" x14ac:dyDescent="0.35">
      <c r="A9" s="46" t="s">
        <v>82</v>
      </c>
      <c r="B9" s="49">
        <v>1625</v>
      </c>
      <c r="C9" s="49">
        <v>3047</v>
      </c>
      <c r="D9" s="49">
        <v>3344</v>
      </c>
      <c r="E9" s="49">
        <v>733</v>
      </c>
      <c r="F9" s="49">
        <v>8749</v>
      </c>
      <c r="G9" s="50"/>
      <c r="H9" s="42"/>
    </row>
    <row r="10" spans="1:8" ht="15" thickBot="1" x14ac:dyDescent="0.35">
      <c r="A10" s="46" t="s">
        <v>83</v>
      </c>
      <c r="B10" s="47">
        <v>604</v>
      </c>
      <c r="C10" s="47">
        <v>453</v>
      </c>
      <c r="D10" s="47">
        <v>1157</v>
      </c>
      <c r="E10" s="47">
        <v>553</v>
      </c>
      <c r="F10" s="47">
        <v>2767</v>
      </c>
      <c r="G10" s="48"/>
      <c r="H10" s="42"/>
    </row>
    <row r="11" spans="1:8" ht="15" thickBot="1" x14ac:dyDescent="0.35">
      <c r="A11" s="46" t="s">
        <v>84</v>
      </c>
      <c r="B11" s="49">
        <v>2277</v>
      </c>
      <c r="C11" s="49">
        <v>792</v>
      </c>
      <c r="D11" s="49">
        <v>693</v>
      </c>
      <c r="E11" s="49">
        <v>693</v>
      </c>
      <c r="F11" s="49">
        <v>4455</v>
      </c>
      <c r="G11" s="50"/>
      <c r="H11" s="42"/>
    </row>
    <row r="12" spans="1:8" ht="15" thickBot="1" x14ac:dyDescent="0.35">
      <c r="A12" s="46" t="s">
        <v>85</v>
      </c>
      <c r="B12" s="47">
        <v>47768.05</v>
      </c>
      <c r="C12" s="47">
        <v>60117</v>
      </c>
      <c r="D12" s="47">
        <v>85348</v>
      </c>
      <c r="E12" s="47">
        <v>38917</v>
      </c>
      <c r="F12" s="47">
        <v>232150.05</v>
      </c>
      <c r="G12" s="48"/>
      <c r="H12" s="42"/>
    </row>
    <row r="13" spans="1:8" ht="15" thickBot="1" x14ac:dyDescent="0.35">
      <c r="A13" s="46" t="s">
        <v>86</v>
      </c>
      <c r="B13" s="49">
        <v>35210</v>
      </c>
      <c r="C13" s="49">
        <v>24350</v>
      </c>
      <c r="D13" s="49">
        <v>28800</v>
      </c>
      <c r="E13" s="51">
        <v>17150</v>
      </c>
      <c r="F13" s="49">
        <v>105510</v>
      </c>
      <c r="G13" s="50"/>
      <c r="H13" s="42"/>
    </row>
    <row r="14" spans="1:8" ht="15" thickBot="1" x14ac:dyDescent="0.35">
      <c r="A14" s="46" t="s">
        <v>87</v>
      </c>
      <c r="B14" s="47">
        <v>1173</v>
      </c>
      <c r="C14" s="52" t="s">
        <v>88</v>
      </c>
      <c r="D14" s="47">
        <v>8450</v>
      </c>
      <c r="E14" s="47">
        <v>7540</v>
      </c>
      <c r="F14" s="47">
        <v>17163</v>
      </c>
      <c r="G14" s="48"/>
      <c r="H14" s="42"/>
    </row>
    <row r="15" spans="1:8" ht="15" thickBot="1" x14ac:dyDescent="0.35">
      <c r="A15" s="46" t="s">
        <v>89</v>
      </c>
      <c r="B15" s="51" t="s">
        <v>88</v>
      </c>
      <c r="C15" s="51" t="s">
        <v>88</v>
      </c>
      <c r="D15" s="51" t="s">
        <v>88</v>
      </c>
      <c r="E15" s="51" t="s">
        <v>88</v>
      </c>
      <c r="F15" s="49">
        <v>4923.12</v>
      </c>
      <c r="G15" s="50"/>
      <c r="H15" s="42"/>
    </row>
    <row r="16" spans="1:8" ht="15" thickBot="1" x14ac:dyDescent="0.35">
      <c r="A16" s="46" t="s">
        <v>90</v>
      </c>
      <c r="B16" s="52" t="s">
        <v>88</v>
      </c>
      <c r="C16" s="47">
        <v>4900</v>
      </c>
      <c r="D16" s="47">
        <v>500</v>
      </c>
      <c r="E16" s="52" t="s">
        <v>88</v>
      </c>
      <c r="F16" s="47">
        <v>5400</v>
      </c>
      <c r="G16" s="48"/>
      <c r="H16" s="42"/>
    </row>
    <row r="17" spans="1:8" ht="15" thickBot="1" x14ac:dyDescent="0.35">
      <c r="A17" s="46" t="s">
        <v>91</v>
      </c>
      <c r="B17" s="51" t="s">
        <v>88</v>
      </c>
      <c r="C17" s="51" t="s">
        <v>88</v>
      </c>
      <c r="D17" s="49">
        <v>750</v>
      </c>
      <c r="E17" s="51" t="s">
        <v>88</v>
      </c>
      <c r="F17" s="49">
        <v>750</v>
      </c>
      <c r="G17" s="50"/>
      <c r="H17" s="42"/>
    </row>
    <row r="18" spans="1:8" ht="15" thickBot="1" x14ac:dyDescent="0.35">
      <c r="A18" s="46" t="s">
        <v>92</v>
      </c>
      <c r="B18" s="52" t="s">
        <v>88</v>
      </c>
      <c r="C18" s="52" t="s">
        <v>88</v>
      </c>
      <c r="D18" s="52" t="s">
        <v>88</v>
      </c>
      <c r="E18" s="47">
        <v>4900</v>
      </c>
      <c r="F18" s="47">
        <v>4900</v>
      </c>
      <c r="G18" s="48"/>
      <c r="H18" s="42"/>
    </row>
    <row r="19" spans="1:8" ht="15" thickBot="1" x14ac:dyDescent="0.35">
      <c r="A19" s="53" t="s">
        <v>93</v>
      </c>
      <c r="B19" s="51" t="s">
        <v>88</v>
      </c>
      <c r="C19" s="51">
        <v>0</v>
      </c>
      <c r="D19" s="51" t="s">
        <v>88</v>
      </c>
      <c r="E19" s="51" t="s">
        <v>88</v>
      </c>
      <c r="F19" s="51" t="s">
        <v>88</v>
      </c>
      <c r="G19" s="50"/>
      <c r="H19" s="42"/>
    </row>
    <row r="20" spans="1:8" ht="15" thickBot="1" x14ac:dyDescent="0.35">
      <c r="A20" s="46" t="s">
        <v>94</v>
      </c>
      <c r="B20" s="47">
        <v>59.44</v>
      </c>
      <c r="C20" s="47">
        <v>222.86</v>
      </c>
      <c r="D20" s="47">
        <v>138.35</v>
      </c>
      <c r="E20" s="47">
        <v>94.49</v>
      </c>
      <c r="F20" s="47">
        <v>515.14</v>
      </c>
      <c r="G20" s="48"/>
      <c r="H20" s="42"/>
    </row>
    <row r="21" spans="1:8" ht="18.600000000000001" thickBot="1" x14ac:dyDescent="0.35">
      <c r="A21" s="64" t="s">
        <v>95</v>
      </c>
      <c r="B21" s="65" t="s">
        <v>88</v>
      </c>
      <c r="C21" s="65" t="s">
        <v>88</v>
      </c>
      <c r="D21" s="65" t="s">
        <v>88</v>
      </c>
      <c r="E21" s="65" t="s">
        <v>88</v>
      </c>
      <c r="F21" s="66">
        <v>553575.31000000006</v>
      </c>
      <c r="G21" s="67"/>
      <c r="H21" s="42"/>
    </row>
    <row r="22" spans="1:8" ht="15" thickBot="1" x14ac:dyDescent="0.35">
      <c r="A22" s="62"/>
      <c r="B22" s="63"/>
      <c r="C22" s="63"/>
      <c r="D22" s="63"/>
      <c r="E22" s="63"/>
      <c r="F22" s="63"/>
      <c r="G22" s="63"/>
      <c r="H22" s="42"/>
    </row>
    <row r="23" spans="1:8" ht="15" thickBot="1" x14ac:dyDescent="0.35">
      <c r="A23" s="2"/>
      <c r="B23" s="62"/>
      <c r="C23" s="62"/>
      <c r="D23" s="62"/>
      <c r="E23" s="62"/>
      <c r="F23" s="62"/>
      <c r="G23" s="62"/>
      <c r="H23" s="42"/>
    </row>
    <row r="24" spans="1:8" ht="15" thickBot="1" x14ac:dyDescent="0.35">
      <c r="A24" s="54" t="s">
        <v>0</v>
      </c>
      <c r="B24" s="55" t="s">
        <v>67</v>
      </c>
      <c r="C24" s="55" t="s">
        <v>69</v>
      </c>
      <c r="D24" s="55" t="s">
        <v>68</v>
      </c>
      <c r="E24" s="55" t="s">
        <v>78</v>
      </c>
      <c r="F24" s="55" t="s">
        <v>13</v>
      </c>
      <c r="G24" s="56" t="s">
        <v>71</v>
      </c>
      <c r="H24" s="42"/>
    </row>
    <row r="25" spans="1:8" ht="15" thickBot="1" x14ac:dyDescent="0.35">
      <c r="A25" s="57" t="s">
        <v>96</v>
      </c>
      <c r="B25" s="47">
        <v>7859.71</v>
      </c>
      <c r="C25" s="47">
        <v>4793.3100000000004</v>
      </c>
      <c r="D25" s="47">
        <v>6575.81</v>
      </c>
      <c r="E25" s="47">
        <v>2237.88</v>
      </c>
      <c r="F25" s="47">
        <v>21466.71</v>
      </c>
      <c r="G25" s="48"/>
      <c r="H25" s="42"/>
    </row>
    <row r="26" spans="1:8" ht="15" thickBot="1" x14ac:dyDescent="0.35">
      <c r="A26" s="57" t="s">
        <v>97</v>
      </c>
      <c r="B26" s="58">
        <v>3317.4</v>
      </c>
      <c r="C26" s="58">
        <v>5825.96</v>
      </c>
      <c r="D26" s="58">
        <v>6419.96</v>
      </c>
      <c r="E26" s="58">
        <v>4774.2</v>
      </c>
      <c r="F26" s="58">
        <v>20337.52</v>
      </c>
      <c r="G26" s="59"/>
      <c r="H26" s="42"/>
    </row>
    <row r="27" spans="1:8" ht="15" thickBot="1" x14ac:dyDescent="0.35">
      <c r="A27" s="57" t="s">
        <v>98</v>
      </c>
      <c r="B27" s="47">
        <v>1692.49</v>
      </c>
      <c r="C27" s="47">
        <v>1532.02</v>
      </c>
      <c r="D27" s="47">
        <v>208</v>
      </c>
      <c r="E27" s="47">
        <v>475.35</v>
      </c>
      <c r="F27" s="47">
        <v>3907.86</v>
      </c>
      <c r="G27" s="48"/>
      <c r="H27" s="42"/>
    </row>
    <row r="28" spans="1:8" ht="15" thickBot="1" x14ac:dyDescent="0.35">
      <c r="A28" s="60" t="s">
        <v>99</v>
      </c>
      <c r="B28" s="58">
        <v>27268.51</v>
      </c>
      <c r="C28" s="58">
        <v>30126.95</v>
      </c>
      <c r="D28" s="58">
        <v>29651.52</v>
      </c>
      <c r="E28" s="58">
        <v>28657.14</v>
      </c>
      <c r="F28" s="58">
        <v>115704.12</v>
      </c>
      <c r="G28" s="59"/>
      <c r="H28" s="42"/>
    </row>
    <row r="29" spans="1:8" ht="15" thickBot="1" x14ac:dyDescent="0.35">
      <c r="A29" s="57" t="s">
        <v>100</v>
      </c>
      <c r="B29" s="47">
        <v>513</v>
      </c>
      <c r="C29" s="47">
        <v>3619.96</v>
      </c>
      <c r="D29" s="47">
        <v>8336</v>
      </c>
      <c r="E29" s="47">
        <v>5615</v>
      </c>
      <c r="F29" s="47">
        <v>18083.96</v>
      </c>
      <c r="G29" s="48"/>
      <c r="H29" s="42"/>
    </row>
    <row r="30" spans="1:8" ht="15" thickBot="1" x14ac:dyDescent="0.35">
      <c r="A30" s="57" t="s">
        <v>101</v>
      </c>
      <c r="B30" s="58">
        <v>1200</v>
      </c>
      <c r="C30" s="61" t="s">
        <v>88</v>
      </c>
      <c r="D30" s="61" t="s">
        <v>88</v>
      </c>
      <c r="E30" s="61" t="s">
        <v>88</v>
      </c>
      <c r="F30" s="58">
        <v>1200</v>
      </c>
      <c r="G30" s="59"/>
      <c r="H30" s="42"/>
    </row>
    <row r="31" spans="1:8" ht="15" thickBot="1" x14ac:dyDescent="0.35">
      <c r="A31" s="57" t="s">
        <v>102</v>
      </c>
      <c r="B31" s="47">
        <v>533.75</v>
      </c>
      <c r="C31" s="47">
        <v>372.63</v>
      </c>
      <c r="D31" s="47">
        <v>1553.77</v>
      </c>
      <c r="E31" s="47">
        <v>600.34</v>
      </c>
      <c r="F31" s="47">
        <v>3060.49</v>
      </c>
      <c r="G31" s="48"/>
      <c r="H31" s="42"/>
    </row>
    <row r="32" spans="1:8" ht="15" thickBot="1" x14ac:dyDescent="0.35">
      <c r="A32" s="57" t="s">
        <v>103</v>
      </c>
      <c r="B32" s="58">
        <v>1062.5</v>
      </c>
      <c r="C32" s="61" t="s">
        <v>88</v>
      </c>
      <c r="D32" s="58">
        <v>240</v>
      </c>
      <c r="E32" s="58">
        <v>543.75</v>
      </c>
      <c r="F32" s="58">
        <v>1846.25</v>
      </c>
      <c r="G32" s="59"/>
      <c r="H32" s="42"/>
    </row>
    <row r="33" spans="1:8" ht="15" thickBot="1" x14ac:dyDescent="0.35">
      <c r="A33" s="57" t="s">
        <v>104</v>
      </c>
      <c r="B33" s="47">
        <v>825</v>
      </c>
      <c r="C33" s="47">
        <v>1660</v>
      </c>
      <c r="D33" s="47">
        <v>1525</v>
      </c>
      <c r="E33" s="47">
        <v>3675</v>
      </c>
      <c r="F33" s="47">
        <v>7685</v>
      </c>
      <c r="G33" s="48"/>
      <c r="H33" s="42"/>
    </row>
    <row r="34" spans="1:8" ht="15" thickBot="1" x14ac:dyDescent="0.35">
      <c r="A34" s="57" t="s">
        <v>105</v>
      </c>
      <c r="B34" s="61" t="s">
        <v>88</v>
      </c>
      <c r="C34" s="58">
        <v>6203.42</v>
      </c>
      <c r="D34" s="58">
        <v>4340.01</v>
      </c>
      <c r="E34" s="58">
        <v>4340.01</v>
      </c>
      <c r="F34" s="58">
        <v>14883.44</v>
      </c>
      <c r="G34" s="59"/>
      <c r="H34" s="42"/>
    </row>
    <row r="35" spans="1:8" ht="15" thickBot="1" x14ac:dyDescent="0.35">
      <c r="A35" s="57" t="s">
        <v>106</v>
      </c>
      <c r="B35" s="52" t="s">
        <v>88</v>
      </c>
      <c r="C35" s="47">
        <v>1058.3</v>
      </c>
      <c r="D35" s="47">
        <v>5170.32</v>
      </c>
      <c r="E35" s="47">
        <v>20434.900000000001</v>
      </c>
      <c r="F35" s="47">
        <v>26663.52</v>
      </c>
      <c r="G35" s="48"/>
      <c r="H35" s="42"/>
    </row>
    <row r="36" spans="1:8" ht="15" thickBot="1" x14ac:dyDescent="0.35">
      <c r="A36" s="57" t="s">
        <v>107</v>
      </c>
      <c r="B36" s="58">
        <v>3709.02</v>
      </c>
      <c r="C36" s="58">
        <v>2855.99</v>
      </c>
      <c r="D36" s="58">
        <v>8185.16</v>
      </c>
      <c r="E36" s="58">
        <v>5625.59</v>
      </c>
      <c r="F36" s="58">
        <v>20375.759999999998</v>
      </c>
      <c r="G36" s="59"/>
      <c r="H36" s="42"/>
    </row>
    <row r="37" spans="1:8" ht="15" thickBot="1" x14ac:dyDescent="0.35">
      <c r="A37" s="57" t="s">
        <v>108</v>
      </c>
      <c r="B37" s="47">
        <v>1194.93</v>
      </c>
      <c r="C37" s="47">
        <v>1318.86</v>
      </c>
      <c r="D37" s="47">
        <v>1289.5</v>
      </c>
      <c r="E37" s="47">
        <v>1289.5</v>
      </c>
      <c r="F37" s="47">
        <v>5092.79</v>
      </c>
      <c r="G37" s="48"/>
      <c r="H37" s="42"/>
    </row>
    <row r="38" spans="1:8" ht="15" thickBot="1" x14ac:dyDescent="0.35">
      <c r="A38" s="57" t="s">
        <v>109</v>
      </c>
      <c r="B38" s="58">
        <v>547.78</v>
      </c>
      <c r="C38" s="58">
        <v>1900.81</v>
      </c>
      <c r="D38" s="58">
        <v>859.13</v>
      </c>
      <c r="E38" s="58">
        <v>552</v>
      </c>
      <c r="F38" s="58">
        <v>3859.72</v>
      </c>
      <c r="G38" s="59"/>
      <c r="H38" s="42"/>
    </row>
    <row r="39" spans="1:8" ht="15" thickBot="1" x14ac:dyDescent="0.35">
      <c r="A39" s="57" t="s">
        <v>110</v>
      </c>
      <c r="B39" s="47">
        <v>116.36</v>
      </c>
      <c r="C39" s="47">
        <v>498.27</v>
      </c>
      <c r="D39" s="47">
        <v>403.37</v>
      </c>
      <c r="E39" s="47">
        <v>606.46</v>
      </c>
      <c r="F39" s="47">
        <v>1624.46</v>
      </c>
      <c r="G39" s="48"/>
      <c r="H39" s="42"/>
    </row>
    <row r="40" spans="1:8" ht="15" thickBot="1" x14ac:dyDescent="0.35">
      <c r="A40" s="57" t="s">
        <v>111</v>
      </c>
      <c r="B40" s="58">
        <v>1850</v>
      </c>
      <c r="C40" s="58">
        <v>527.12</v>
      </c>
      <c r="D40" s="61" t="s">
        <v>88</v>
      </c>
      <c r="E40" s="61" t="s">
        <v>88</v>
      </c>
      <c r="F40" s="58">
        <v>2377.12</v>
      </c>
      <c r="G40" s="59"/>
      <c r="H40" s="42"/>
    </row>
    <row r="41" spans="1:8" ht="15" thickBot="1" x14ac:dyDescent="0.35">
      <c r="A41" s="57" t="s">
        <v>112</v>
      </c>
      <c r="B41" s="47">
        <v>431.86</v>
      </c>
      <c r="C41" s="47">
        <v>250</v>
      </c>
      <c r="D41" s="47">
        <v>684.14</v>
      </c>
      <c r="E41" s="52" t="s">
        <v>88</v>
      </c>
      <c r="F41" s="47">
        <v>1366</v>
      </c>
      <c r="G41" s="48"/>
      <c r="H41" s="42"/>
    </row>
    <row r="42" spans="1:8" ht="15" thickBot="1" x14ac:dyDescent="0.35">
      <c r="A42" s="57" t="s">
        <v>113</v>
      </c>
      <c r="B42" s="58">
        <v>1848</v>
      </c>
      <c r="C42" s="58">
        <v>1225</v>
      </c>
      <c r="D42" s="61" t="s">
        <v>88</v>
      </c>
      <c r="E42" s="61" t="s">
        <v>88</v>
      </c>
      <c r="F42" s="58">
        <v>3073</v>
      </c>
      <c r="G42" s="59"/>
      <c r="H42" s="42"/>
    </row>
    <row r="43" spans="1:8" ht="15" thickBot="1" x14ac:dyDescent="0.35">
      <c r="A43" s="57" t="s">
        <v>114</v>
      </c>
      <c r="B43" s="47">
        <v>2231</v>
      </c>
      <c r="C43" s="52" t="s">
        <v>88</v>
      </c>
      <c r="D43" s="47">
        <v>14.6</v>
      </c>
      <c r="E43" s="52" t="s">
        <v>88</v>
      </c>
      <c r="F43" s="47">
        <v>2245.6</v>
      </c>
      <c r="G43" s="48"/>
      <c r="H43" s="42"/>
    </row>
    <row r="44" spans="1:8" ht="15" thickBot="1" x14ac:dyDescent="0.35">
      <c r="A44" s="57" t="s">
        <v>115</v>
      </c>
      <c r="B44" s="58">
        <v>2627</v>
      </c>
      <c r="C44" s="61" t="s">
        <v>88</v>
      </c>
      <c r="D44" s="58">
        <v>1360.32</v>
      </c>
      <c r="E44" s="58">
        <v>440</v>
      </c>
      <c r="F44" s="58">
        <v>4427.32</v>
      </c>
      <c r="G44" s="59"/>
      <c r="H44" s="42"/>
    </row>
    <row r="45" spans="1:8" ht="15" thickBot="1" x14ac:dyDescent="0.35">
      <c r="A45" s="57" t="s">
        <v>116</v>
      </c>
      <c r="B45" s="47">
        <v>3941.91</v>
      </c>
      <c r="C45" s="52" t="s">
        <v>88</v>
      </c>
      <c r="D45" s="52" t="s">
        <v>88</v>
      </c>
      <c r="E45" s="52" t="s">
        <v>88</v>
      </c>
      <c r="F45" s="47">
        <v>3941.91</v>
      </c>
      <c r="G45" s="48"/>
      <c r="H45" s="42"/>
    </row>
    <row r="46" spans="1:8" ht="15" thickBot="1" x14ac:dyDescent="0.35">
      <c r="A46" s="57" t="s">
        <v>117</v>
      </c>
      <c r="B46" s="61" t="s">
        <v>88</v>
      </c>
      <c r="C46" s="61" t="s">
        <v>88</v>
      </c>
      <c r="D46" s="58">
        <v>850</v>
      </c>
      <c r="E46" s="61" t="s">
        <v>88</v>
      </c>
      <c r="F46" s="58">
        <v>850</v>
      </c>
      <c r="G46" s="59"/>
      <c r="H46" s="42"/>
    </row>
    <row r="47" spans="1:8" ht="15" thickBot="1" x14ac:dyDescent="0.35">
      <c r="A47" s="60" t="s">
        <v>118</v>
      </c>
      <c r="B47" s="52" t="s">
        <v>88</v>
      </c>
      <c r="C47" s="52" t="s">
        <v>88</v>
      </c>
      <c r="D47" s="52" t="s">
        <v>88</v>
      </c>
      <c r="E47" s="52" t="s">
        <v>88</v>
      </c>
      <c r="F47" s="52" t="s">
        <v>88</v>
      </c>
      <c r="G47" s="48"/>
      <c r="H47" s="42"/>
    </row>
    <row r="48" spans="1:8" ht="15" thickBot="1" x14ac:dyDescent="0.35">
      <c r="A48" s="60" t="s">
        <v>119</v>
      </c>
      <c r="B48" s="58">
        <v>37704.480000000003</v>
      </c>
      <c r="C48" s="58">
        <v>31612.42</v>
      </c>
      <c r="D48" s="58">
        <v>43796.54</v>
      </c>
      <c r="E48" s="58">
        <v>19428.3</v>
      </c>
      <c r="F48" s="58">
        <v>132541.74</v>
      </c>
      <c r="G48" s="59"/>
      <c r="H48" s="42"/>
    </row>
    <row r="49" spans="1:8" ht="15" thickBot="1" x14ac:dyDescent="0.35">
      <c r="A49" s="57" t="s">
        <v>120</v>
      </c>
      <c r="B49" s="47">
        <v>977.34</v>
      </c>
      <c r="C49" s="47">
        <v>1048.9000000000001</v>
      </c>
      <c r="D49" s="47">
        <v>561.17999999999995</v>
      </c>
      <c r="E49" s="47">
        <v>472.28</v>
      </c>
      <c r="F49" s="47">
        <v>3059.7</v>
      </c>
      <c r="G49" s="48"/>
      <c r="H49" s="42"/>
    </row>
    <row r="50" spans="1:8" ht="15" thickBot="1" x14ac:dyDescent="0.35">
      <c r="A50" s="57" t="s">
        <v>121</v>
      </c>
      <c r="B50" s="58">
        <v>2615</v>
      </c>
      <c r="C50" s="61" t="s">
        <v>88</v>
      </c>
      <c r="D50" s="61" t="s">
        <v>88</v>
      </c>
      <c r="E50" s="61" t="s">
        <v>88</v>
      </c>
      <c r="F50" s="58">
        <v>2615</v>
      </c>
      <c r="G50" s="59"/>
      <c r="H50" s="42"/>
    </row>
    <row r="51" spans="1:8" ht="15" thickBot="1" x14ac:dyDescent="0.35">
      <c r="A51" s="57" t="s">
        <v>122</v>
      </c>
      <c r="B51" s="47">
        <v>28.5</v>
      </c>
      <c r="C51" s="47">
        <v>63.3</v>
      </c>
      <c r="D51" s="47">
        <v>67.599999999999994</v>
      </c>
      <c r="E51" s="47">
        <v>19.48</v>
      </c>
      <c r="F51" s="47">
        <v>178.88</v>
      </c>
      <c r="G51" s="48"/>
      <c r="H51" s="42"/>
    </row>
    <row r="52" spans="1:8" ht="15" thickBot="1" x14ac:dyDescent="0.35">
      <c r="A52" s="57" t="s">
        <v>123</v>
      </c>
      <c r="B52" s="61" t="s">
        <v>88</v>
      </c>
      <c r="C52" s="61" t="s">
        <v>88</v>
      </c>
      <c r="D52" s="61" t="s">
        <v>88</v>
      </c>
      <c r="E52" s="58">
        <v>8645.0499999999993</v>
      </c>
      <c r="F52" s="58">
        <v>8645.0499999999993</v>
      </c>
      <c r="G52" s="59"/>
      <c r="H52" s="42"/>
    </row>
    <row r="53" spans="1:8" ht="15" thickBot="1" x14ac:dyDescent="0.35">
      <c r="A53" s="57" t="s">
        <v>124</v>
      </c>
      <c r="B53" s="52" t="s">
        <v>88</v>
      </c>
      <c r="C53" s="52" t="s">
        <v>88</v>
      </c>
      <c r="D53" s="52" t="s">
        <v>88</v>
      </c>
      <c r="E53" s="47">
        <v>8312.16</v>
      </c>
      <c r="F53" s="47">
        <v>8312.16</v>
      </c>
      <c r="G53" s="48"/>
      <c r="H53" s="42"/>
    </row>
    <row r="54" spans="1:8" ht="15" thickBot="1" x14ac:dyDescent="0.35">
      <c r="A54" s="57" t="s">
        <v>125</v>
      </c>
      <c r="B54" s="58">
        <v>4797.7</v>
      </c>
      <c r="C54" s="58">
        <v>4128.17</v>
      </c>
      <c r="D54" s="58">
        <v>5721.05</v>
      </c>
      <c r="E54" s="58">
        <v>7945.9</v>
      </c>
      <c r="F54" s="58">
        <v>22592.82</v>
      </c>
      <c r="G54" s="59"/>
      <c r="H54" s="42"/>
    </row>
    <row r="55" spans="1:8" ht="18.600000000000001" thickBot="1" x14ac:dyDescent="0.35">
      <c r="A55" s="68" t="s">
        <v>126</v>
      </c>
      <c r="B55" s="69">
        <v>108893.24</v>
      </c>
      <c r="C55" s="69">
        <v>100621.39</v>
      </c>
      <c r="D55" s="69">
        <v>127812.98</v>
      </c>
      <c r="E55" s="69">
        <v>124690.29</v>
      </c>
      <c r="F55" s="69">
        <v>462017.9</v>
      </c>
      <c r="G55" s="70"/>
      <c r="H55" s="42"/>
    </row>
    <row r="58" spans="1:8" ht="15" thickBot="1" x14ac:dyDescent="0.35"/>
    <row r="59" spans="1:8" ht="18" thickBot="1" x14ac:dyDescent="0.4">
      <c r="A59" s="94" t="s">
        <v>129</v>
      </c>
      <c r="B59" s="158">
        <v>91557.41</v>
      </c>
      <c r="C59" s="159"/>
      <c r="D59" s="159"/>
      <c r="E59" s="159"/>
      <c r="F59" s="160"/>
    </row>
    <row r="60" spans="1:8" ht="18" thickBot="1" x14ac:dyDescent="0.4">
      <c r="A60" s="95" t="s">
        <v>130</v>
      </c>
      <c r="B60" s="158">
        <v>192531.89</v>
      </c>
      <c r="C60" s="159"/>
      <c r="D60" s="159"/>
      <c r="E60" s="159"/>
      <c r="F60" s="160"/>
    </row>
    <row r="61" spans="1:8" ht="18" thickBot="1" x14ac:dyDescent="0.4">
      <c r="A61" s="95" t="s">
        <v>131</v>
      </c>
      <c r="B61" s="158">
        <v>284089.3</v>
      </c>
      <c r="C61" s="159"/>
      <c r="D61" s="159"/>
      <c r="E61" s="159"/>
      <c r="F61" s="160"/>
    </row>
    <row r="62" spans="1:8" ht="15" thickBot="1" x14ac:dyDescent="0.35">
      <c r="A62" s="42"/>
      <c r="B62" s="42"/>
      <c r="C62" s="42"/>
      <c r="D62" s="42"/>
      <c r="E62" s="42"/>
      <c r="F62" s="42"/>
    </row>
    <row r="63" spans="1:8" ht="15" thickBot="1" x14ac:dyDescent="0.35">
      <c r="A63" s="108" t="s">
        <v>132</v>
      </c>
      <c r="B63" s="96"/>
      <c r="C63" s="96"/>
      <c r="D63" s="42"/>
      <c r="E63" s="96"/>
      <c r="F63" s="96"/>
    </row>
    <row r="64" spans="1:8" ht="47.4" thickBot="1" x14ac:dyDescent="0.5">
      <c r="A64" s="109" t="s">
        <v>133</v>
      </c>
      <c r="B64" s="110"/>
      <c r="C64" s="111" t="s">
        <v>53</v>
      </c>
      <c r="D64" s="99"/>
      <c r="E64" s="112" t="s">
        <v>134</v>
      </c>
      <c r="F64" s="112" t="s">
        <v>53</v>
      </c>
    </row>
    <row r="65" spans="1:6" ht="24" thickBot="1" x14ac:dyDescent="0.5">
      <c r="A65" s="100" t="s">
        <v>135</v>
      </c>
      <c r="B65" s="98"/>
      <c r="C65" s="101">
        <v>277802</v>
      </c>
      <c r="D65" s="99"/>
      <c r="E65" s="102" t="s">
        <v>136</v>
      </c>
      <c r="F65" s="103">
        <v>8985</v>
      </c>
    </row>
    <row r="66" spans="1:6" ht="24" thickBot="1" x14ac:dyDescent="0.5">
      <c r="A66" s="97" t="s">
        <v>137</v>
      </c>
      <c r="B66" s="98"/>
      <c r="C66" s="101">
        <v>65982</v>
      </c>
      <c r="D66" s="99"/>
      <c r="E66" s="102" t="s">
        <v>138</v>
      </c>
      <c r="F66" s="103">
        <v>6068.46</v>
      </c>
    </row>
    <row r="67" spans="1:6" ht="42.75" customHeight="1" thickBot="1" x14ac:dyDescent="0.5">
      <c r="A67" s="97" t="s">
        <v>139</v>
      </c>
      <c r="B67" s="98"/>
      <c r="C67" s="101">
        <v>60623</v>
      </c>
      <c r="D67" s="99"/>
      <c r="E67" s="102" t="s">
        <v>140</v>
      </c>
      <c r="F67" s="103">
        <v>56508</v>
      </c>
    </row>
    <row r="68" spans="1:6" ht="43.2" thickBot="1" x14ac:dyDescent="0.5">
      <c r="A68" s="125" t="s">
        <v>13</v>
      </c>
      <c r="B68" s="126"/>
      <c r="C68" s="127">
        <v>404407</v>
      </c>
      <c r="D68" s="99"/>
      <c r="E68" s="102" t="s">
        <v>141</v>
      </c>
      <c r="F68" s="103">
        <v>37965.96</v>
      </c>
    </row>
    <row r="69" spans="1:6" ht="42.6" thickBot="1" x14ac:dyDescent="0.45">
      <c r="A69" s="96"/>
      <c r="B69" s="96"/>
      <c r="C69" s="96"/>
      <c r="D69" s="99"/>
      <c r="E69" s="102" t="s">
        <v>142</v>
      </c>
      <c r="F69" s="103">
        <v>6967.35</v>
      </c>
    </row>
    <row r="70" spans="1:6" ht="24" thickBot="1" x14ac:dyDescent="0.5">
      <c r="A70" s="122" t="s">
        <v>143</v>
      </c>
      <c r="B70" s="123"/>
      <c r="C70" s="124">
        <v>211875.11</v>
      </c>
      <c r="D70" s="99"/>
      <c r="E70" s="102" t="s">
        <v>144</v>
      </c>
      <c r="F70" s="103">
        <v>25423.81</v>
      </c>
    </row>
    <row r="71" spans="1:6" ht="42.6" thickBot="1" x14ac:dyDescent="0.45">
      <c r="A71" s="104"/>
      <c r="B71" s="98"/>
      <c r="C71" s="98"/>
      <c r="D71" s="99"/>
      <c r="E71" s="102" t="s">
        <v>145</v>
      </c>
      <c r="F71" s="103">
        <v>17352.099999999999</v>
      </c>
    </row>
    <row r="72" spans="1:6" ht="63.6" thickBot="1" x14ac:dyDescent="0.45">
      <c r="A72" s="104"/>
      <c r="B72" s="98"/>
      <c r="C72" s="98"/>
      <c r="D72" s="99"/>
      <c r="E72" s="102" t="s">
        <v>146</v>
      </c>
      <c r="F72" s="103">
        <v>14759.71</v>
      </c>
    </row>
    <row r="73" spans="1:6" ht="43.2" thickBot="1" x14ac:dyDescent="0.5">
      <c r="A73" s="119" t="s">
        <v>129</v>
      </c>
      <c r="B73" s="120"/>
      <c r="C73" s="121">
        <v>192531.89</v>
      </c>
      <c r="D73" s="99"/>
      <c r="E73" s="102" t="s">
        <v>147</v>
      </c>
      <c r="F73" s="103">
        <v>5790.31</v>
      </c>
    </row>
    <row r="74" spans="1:6" ht="63.6" thickBot="1" x14ac:dyDescent="0.45">
      <c r="A74" s="96"/>
      <c r="B74" s="96"/>
      <c r="C74" s="96"/>
      <c r="D74" s="99"/>
      <c r="E74" s="102" t="s">
        <v>148</v>
      </c>
      <c r="F74" s="103">
        <v>5355</v>
      </c>
    </row>
    <row r="75" spans="1:6" ht="24" thickBot="1" x14ac:dyDescent="0.5">
      <c r="A75" s="113" t="s">
        <v>149</v>
      </c>
      <c r="B75" s="114" t="s">
        <v>150</v>
      </c>
      <c r="C75" s="114" t="s">
        <v>151</v>
      </c>
      <c r="D75" s="99"/>
      <c r="E75" s="102" t="s">
        <v>152</v>
      </c>
      <c r="F75" s="103">
        <v>12770.84</v>
      </c>
    </row>
    <row r="76" spans="1:6" ht="47.4" thickBot="1" x14ac:dyDescent="0.5">
      <c r="A76" s="97" t="s">
        <v>153</v>
      </c>
      <c r="B76" s="105">
        <v>32</v>
      </c>
      <c r="C76" s="105">
        <v>90</v>
      </c>
      <c r="D76" s="99"/>
      <c r="E76" s="106" t="s">
        <v>122</v>
      </c>
      <c r="F76" s="103">
        <v>11428.57</v>
      </c>
    </row>
    <row r="77" spans="1:6" ht="24" thickBot="1" x14ac:dyDescent="0.5">
      <c r="A77" s="97" t="s">
        <v>154</v>
      </c>
      <c r="B77" s="105">
        <v>135</v>
      </c>
      <c r="C77" s="105">
        <v>525</v>
      </c>
      <c r="D77" s="99"/>
      <c r="E77" s="106" t="s">
        <v>155</v>
      </c>
      <c r="F77" s="107">
        <v>2500</v>
      </c>
    </row>
    <row r="78" spans="1:6" ht="24" thickBot="1" x14ac:dyDescent="0.5">
      <c r="A78" s="42"/>
      <c r="B78" s="117" t="s">
        <v>13</v>
      </c>
      <c r="C78" s="118">
        <v>782</v>
      </c>
      <c r="D78" s="99"/>
      <c r="E78" s="115" t="s">
        <v>13</v>
      </c>
      <c r="F78" s="116">
        <v>211875.11</v>
      </c>
    </row>
    <row r="83" spans="1:4" ht="17.399999999999999" x14ac:dyDescent="0.3">
      <c r="A83" s="134" t="s">
        <v>52</v>
      </c>
      <c r="B83" s="134" t="s">
        <v>0</v>
      </c>
      <c r="C83" s="134" t="s">
        <v>53</v>
      </c>
      <c r="D83" s="134" t="s">
        <v>53</v>
      </c>
    </row>
    <row r="84" spans="1:4" ht="15" thickBot="1" x14ac:dyDescent="0.35">
      <c r="A84" s="128">
        <v>45292</v>
      </c>
      <c r="B84" s="129" t="s">
        <v>54</v>
      </c>
      <c r="C84" s="130">
        <v>101508.89</v>
      </c>
      <c r="D84" s="131"/>
    </row>
    <row r="85" spans="1:4" ht="15" thickBot="1" x14ac:dyDescent="0.35">
      <c r="A85" s="132"/>
      <c r="B85" s="129" t="s">
        <v>156</v>
      </c>
      <c r="C85" s="130">
        <v>11468.99</v>
      </c>
      <c r="D85" s="133">
        <v>112977.88</v>
      </c>
    </row>
    <row r="86" spans="1:4" ht="15" thickBot="1" x14ac:dyDescent="0.35">
      <c r="A86" s="132"/>
      <c r="B86" s="131"/>
      <c r="C86" s="131"/>
      <c r="D86" s="131"/>
    </row>
    <row r="87" spans="1:4" ht="15" thickBot="1" x14ac:dyDescent="0.35">
      <c r="A87" s="128">
        <v>45646</v>
      </c>
      <c r="B87" s="129" t="s">
        <v>157</v>
      </c>
      <c r="C87" s="130">
        <v>153598.24</v>
      </c>
      <c r="D87" s="131"/>
    </row>
    <row r="88" spans="1:4" ht="15" thickBot="1" x14ac:dyDescent="0.35">
      <c r="A88" s="132"/>
      <c r="B88" s="129" t="s">
        <v>158</v>
      </c>
      <c r="C88" s="130">
        <v>243468.94</v>
      </c>
      <c r="D88" s="133">
        <v>397067.18</v>
      </c>
    </row>
    <row r="89" spans="1:4" ht="15" thickBot="1" x14ac:dyDescent="0.35">
      <c r="A89" s="132"/>
      <c r="B89" s="131"/>
      <c r="C89" s="131"/>
      <c r="D89" s="131"/>
    </row>
    <row r="90" spans="1:4" ht="15" thickBot="1" x14ac:dyDescent="0.35">
      <c r="A90" s="132"/>
      <c r="B90" s="135" t="s">
        <v>159</v>
      </c>
      <c r="C90" s="135" t="s">
        <v>160</v>
      </c>
      <c r="D90" s="136">
        <v>284089.3</v>
      </c>
    </row>
  </sheetData>
  <mergeCells count="6">
    <mergeCell ref="B59:F59"/>
    <mergeCell ref="B60:F60"/>
    <mergeCell ref="B61:F61"/>
    <mergeCell ref="A1:G1"/>
    <mergeCell ref="A2:G2"/>
    <mergeCell ref="A3:G3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4A7CC-E961-4AB1-89FA-AF61F9FF165C}">
  <sheetPr>
    <tabColor rgb="FF00B050"/>
  </sheetPr>
  <dimension ref="A1:Z72"/>
  <sheetViews>
    <sheetView tabSelected="1" topLeftCell="A22" workbookViewId="0">
      <selection activeCell="R28" sqref="R28"/>
    </sheetView>
  </sheetViews>
  <sheetFormatPr defaultRowHeight="14.4" x14ac:dyDescent="0.3"/>
  <cols>
    <col min="1" max="1" width="32.21875" customWidth="1"/>
    <col min="2" max="2" width="23.21875" customWidth="1"/>
    <col min="3" max="3" width="22.33203125" customWidth="1"/>
    <col min="4" max="4" width="0.44140625" customWidth="1"/>
    <col min="5" max="5" width="14.44140625" hidden="1" customWidth="1"/>
    <col min="6" max="6" width="13.44140625" hidden="1" customWidth="1"/>
    <col min="7" max="8" width="25.33203125" hidden="1" customWidth="1"/>
    <col min="9" max="9" width="13.5546875" hidden="1" customWidth="1"/>
    <col min="10" max="10" width="12.5546875" hidden="1" customWidth="1"/>
    <col min="12" max="12" width="29.6640625" bestFit="1" customWidth="1"/>
    <col min="13" max="13" width="23.44140625" customWidth="1"/>
    <col min="14" max="14" width="0.5546875" customWidth="1"/>
    <col min="15" max="17" width="9.109375" hidden="1" customWidth="1"/>
    <col min="18" max="18" width="2.5546875" hidden="1" customWidth="1"/>
    <col min="19" max="19" width="13.44140625" customWidth="1"/>
    <col min="20" max="20" width="28.5546875" bestFit="1" customWidth="1"/>
    <col min="21" max="21" width="23.6640625" customWidth="1"/>
    <col min="22" max="22" width="39.6640625" customWidth="1"/>
  </cols>
  <sheetData>
    <row r="1" spans="1:26" ht="24.75" customHeight="1" x14ac:dyDescent="0.5">
      <c r="A1" s="174" t="s">
        <v>62</v>
      </c>
      <c r="B1" s="174"/>
      <c r="C1" s="174"/>
      <c r="D1" s="174"/>
      <c r="E1" s="174"/>
      <c r="F1" s="174"/>
      <c r="G1" s="174"/>
      <c r="H1" s="154"/>
      <c r="I1" s="154"/>
      <c r="J1" s="154"/>
      <c r="L1" s="174" t="s">
        <v>62</v>
      </c>
      <c r="M1" s="174"/>
      <c r="N1" s="174"/>
      <c r="O1" s="174"/>
      <c r="P1" s="174"/>
      <c r="Q1" s="174"/>
      <c r="R1" s="174"/>
      <c r="T1" s="174" t="s">
        <v>62</v>
      </c>
      <c r="U1" s="174"/>
      <c r="V1" s="174"/>
      <c r="W1" s="174"/>
      <c r="X1" s="174"/>
      <c r="Y1" s="174"/>
      <c r="Z1" s="174"/>
    </row>
    <row r="2" spans="1:26" ht="17.25" customHeight="1" x14ac:dyDescent="0.35">
      <c r="A2" s="175" t="s">
        <v>66</v>
      </c>
      <c r="B2" s="175"/>
      <c r="C2" s="175"/>
      <c r="D2" s="175"/>
      <c r="E2" s="175"/>
      <c r="F2" s="175"/>
      <c r="G2" s="175"/>
      <c r="H2" s="155"/>
      <c r="I2" s="155"/>
      <c r="J2" s="155"/>
      <c r="L2" s="175" t="s">
        <v>66</v>
      </c>
      <c r="M2" s="175"/>
      <c r="N2" s="175"/>
      <c r="O2" s="175"/>
      <c r="P2" s="175"/>
      <c r="Q2" s="175"/>
      <c r="R2" s="175"/>
      <c r="T2" s="175" t="s">
        <v>66</v>
      </c>
      <c r="U2" s="175"/>
      <c r="V2" s="175"/>
      <c r="W2" s="175"/>
      <c r="X2" s="175"/>
      <c r="Y2" s="175"/>
      <c r="Z2" s="175"/>
    </row>
    <row r="3" spans="1:26" ht="21" customHeight="1" x14ac:dyDescent="0.4">
      <c r="A3" s="177" t="s">
        <v>182</v>
      </c>
      <c r="B3" s="177"/>
      <c r="C3" s="177"/>
      <c r="D3" s="177"/>
      <c r="E3" s="177"/>
      <c r="F3" s="177"/>
      <c r="G3" s="177"/>
      <c r="H3" s="156"/>
      <c r="I3" s="156"/>
      <c r="J3" s="156"/>
      <c r="L3" s="177" t="s">
        <v>183</v>
      </c>
      <c r="M3" s="177"/>
      <c r="N3" s="177"/>
      <c r="O3" s="177"/>
      <c r="P3" s="177"/>
      <c r="Q3" s="177"/>
      <c r="R3" s="177"/>
      <c r="T3" s="177" t="s">
        <v>77</v>
      </c>
      <c r="U3" s="177"/>
      <c r="V3" s="177"/>
      <c r="W3" s="177"/>
      <c r="X3" s="177"/>
      <c r="Y3" s="177"/>
      <c r="Z3" s="177"/>
    </row>
    <row r="4" spans="1:26" ht="15" thickBot="1" x14ac:dyDescent="0.35">
      <c r="A4" s="139"/>
      <c r="B4" s="139"/>
      <c r="C4" s="139"/>
      <c r="D4" s="139"/>
      <c r="E4" s="139"/>
      <c r="F4" s="139"/>
      <c r="G4" s="139"/>
      <c r="H4" s="139"/>
      <c r="I4" s="139"/>
      <c r="J4" s="139"/>
      <c r="L4" s="139"/>
      <c r="M4" s="139"/>
      <c r="N4" s="139"/>
      <c r="O4" s="139"/>
      <c r="P4" s="139"/>
      <c r="Q4" s="139"/>
      <c r="R4" s="139"/>
      <c r="T4" s="139"/>
      <c r="U4" s="139"/>
      <c r="V4" s="139"/>
      <c r="W4" s="139"/>
      <c r="X4" s="139"/>
      <c r="Y4" s="139"/>
      <c r="Z4" s="139"/>
    </row>
    <row r="5" spans="1:26" ht="15" thickBot="1" x14ac:dyDescent="0.35">
      <c r="B5" s="43" t="s">
        <v>0</v>
      </c>
      <c r="C5" s="44">
        <v>2024</v>
      </c>
      <c r="G5" s="44">
        <v>2025</v>
      </c>
      <c r="H5" s="44">
        <v>2025</v>
      </c>
      <c r="I5" s="44">
        <v>2026</v>
      </c>
      <c r="L5" s="27" t="s">
        <v>16</v>
      </c>
      <c r="M5" s="27" t="s">
        <v>181</v>
      </c>
      <c r="T5" s="27" t="s">
        <v>16</v>
      </c>
      <c r="U5" s="27" t="s">
        <v>13</v>
      </c>
      <c r="V5" s="27" t="s">
        <v>71</v>
      </c>
    </row>
    <row r="6" spans="1:26" ht="29.4" thickBot="1" x14ac:dyDescent="0.35">
      <c r="B6" s="46" t="s">
        <v>79</v>
      </c>
      <c r="C6" s="47">
        <v>79784</v>
      </c>
      <c r="L6" s="26" t="s">
        <v>20</v>
      </c>
      <c r="M6" s="80">
        <v>77125</v>
      </c>
      <c r="T6" s="38" t="s">
        <v>20</v>
      </c>
      <c r="U6" s="76">
        <v>98680</v>
      </c>
      <c r="V6" s="37" t="s">
        <v>162</v>
      </c>
    </row>
    <row r="7" spans="1:26" ht="15" thickBot="1" x14ac:dyDescent="0.35">
      <c r="B7" s="46" t="s">
        <v>80</v>
      </c>
      <c r="C7" s="49">
        <v>47887</v>
      </c>
      <c r="L7" s="14" t="s">
        <v>19</v>
      </c>
      <c r="M7" s="80">
        <v>48713</v>
      </c>
      <c r="T7" s="38" t="s">
        <v>19</v>
      </c>
      <c r="U7" s="76">
        <v>53585</v>
      </c>
      <c r="V7" s="37" t="s">
        <v>74</v>
      </c>
    </row>
    <row r="8" spans="1:26" ht="15" thickBot="1" x14ac:dyDescent="0.35">
      <c r="B8" s="46" t="s">
        <v>81</v>
      </c>
      <c r="C8" s="47">
        <v>38622</v>
      </c>
      <c r="L8" s="14" t="s">
        <v>18</v>
      </c>
      <c r="M8" s="80">
        <v>46825</v>
      </c>
      <c r="T8" s="38" t="s">
        <v>18</v>
      </c>
      <c r="U8" s="76">
        <v>51508</v>
      </c>
      <c r="V8" s="37" t="s">
        <v>74</v>
      </c>
    </row>
    <row r="9" spans="1:26" ht="15" thickBot="1" x14ac:dyDescent="0.35">
      <c r="B9" s="46" t="s">
        <v>82</v>
      </c>
      <c r="C9" s="49">
        <v>8749</v>
      </c>
      <c r="L9" s="14" t="s">
        <v>21</v>
      </c>
      <c r="M9" s="80">
        <v>7669.62</v>
      </c>
      <c r="T9" s="38" t="s">
        <v>21</v>
      </c>
      <c r="U9" s="76">
        <v>8436</v>
      </c>
      <c r="V9" s="37" t="s">
        <v>74</v>
      </c>
    </row>
    <row r="10" spans="1:26" ht="15" thickBot="1" x14ac:dyDescent="0.35">
      <c r="B10" s="46" t="s">
        <v>83</v>
      </c>
      <c r="C10" s="47">
        <v>2767</v>
      </c>
      <c r="L10" s="14" t="s">
        <v>24</v>
      </c>
      <c r="M10" s="80">
        <v>29503</v>
      </c>
      <c r="T10" s="38" t="s">
        <v>24</v>
      </c>
      <c r="U10" s="76">
        <v>32453</v>
      </c>
      <c r="V10" s="37" t="s">
        <v>74</v>
      </c>
    </row>
    <row r="11" spans="1:26" ht="15" thickBot="1" x14ac:dyDescent="0.35">
      <c r="B11" s="46" t="s">
        <v>84</v>
      </c>
      <c r="C11" s="49">
        <v>4455</v>
      </c>
      <c r="L11" s="14" t="s">
        <v>23</v>
      </c>
      <c r="M11" s="80">
        <v>1238.8499999999999</v>
      </c>
      <c r="T11" s="38" t="s">
        <v>17</v>
      </c>
      <c r="U11" s="76">
        <v>68738</v>
      </c>
      <c r="V11" s="37" t="s">
        <v>74</v>
      </c>
    </row>
    <row r="12" spans="1:26" ht="15" thickBot="1" x14ac:dyDescent="0.35">
      <c r="B12" s="46" t="s">
        <v>85</v>
      </c>
      <c r="C12" s="47">
        <v>232150.05</v>
      </c>
      <c r="L12" s="14" t="s">
        <v>17</v>
      </c>
      <c r="M12" s="80">
        <v>62489</v>
      </c>
      <c r="T12" s="38" t="s">
        <v>15</v>
      </c>
      <c r="U12" s="76">
        <v>4603.5</v>
      </c>
      <c r="V12" s="37" t="s">
        <v>163</v>
      </c>
    </row>
    <row r="13" spans="1:26" ht="15" thickBot="1" x14ac:dyDescent="0.35">
      <c r="B13" s="46" t="s">
        <v>86</v>
      </c>
      <c r="C13" s="49">
        <v>105510</v>
      </c>
      <c r="L13" s="14" t="s">
        <v>15</v>
      </c>
      <c r="M13" s="80">
        <v>3069</v>
      </c>
      <c r="T13" s="38" t="s">
        <v>25</v>
      </c>
      <c r="U13" s="76">
        <v>978</v>
      </c>
      <c r="V13" s="37" t="s">
        <v>74</v>
      </c>
    </row>
    <row r="14" spans="1:26" ht="43.8" thickBot="1" x14ac:dyDescent="0.35">
      <c r="B14" s="46" t="s">
        <v>87</v>
      </c>
      <c r="C14" s="47">
        <v>17163</v>
      </c>
      <c r="L14" s="14" t="s">
        <v>22</v>
      </c>
      <c r="M14" s="80">
        <v>300</v>
      </c>
      <c r="T14" s="38" t="s">
        <v>50</v>
      </c>
      <c r="U14" s="76">
        <v>232266</v>
      </c>
      <c r="V14" s="37" t="s">
        <v>74</v>
      </c>
    </row>
    <row r="15" spans="1:26" ht="29.4" thickBot="1" x14ac:dyDescent="0.35">
      <c r="B15" s="46" t="s">
        <v>89</v>
      </c>
      <c r="C15" s="49">
        <v>4923.12</v>
      </c>
      <c r="L15" s="14" t="s">
        <v>25</v>
      </c>
      <c r="M15" s="80">
        <v>889</v>
      </c>
      <c r="T15" s="38" t="s">
        <v>171</v>
      </c>
      <c r="U15" s="76">
        <v>30000</v>
      </c>
      <c r="V15" s="37"/>
    </row>
    <row r="16" spans="1:26" ht="15" thickBot="1" x14ac:dyDescent="0.35">
      <c r="B16" s="46" t="s">
        <v>90</v>
      </c>
      <c r="C16" s="47">
        <v>5400</v>
      </c>
      <c r="L16" s="14" t="s">
        <v>50</v>
      </c>
      <c r="M16" s="80">
        <v>211151</v>
      </c>
      <c r="T16" s="38" t="s">
        <v>172</v>
      </c>
      <c r="U16" s="76">
        <v>10000</v>
      </c>
      <c r="V16" s="37"/>
    </row>
    <row r="17" spans="2:22" ht="18.600000000000001" thickBot="1" x14ac:dyDescent="0.4">
      <c r="B17" s="46" t="s">
        <v>91</v>
      </c>
      <c r="C17" s="49">
        <v>750</v>
      </c>
      <c r="L17" s="33" t="s">
        <v>51</v>
      </c>
      <c r="M17" s="80">
        <v>488972.47</v>
      </c>
      <c r="T17" s="38" t="s">
        <v>173</v>
      </c>
      <c r="U17" s="76">
        <v>20000</v>
      </c>
      <c r="V17" s="37" t="s">
        <v>177</v>
      </c>
    </row>
    <row r="18" spans="2:22" ht="15" thickBot="1" x14ac:dyDescent="0.35">
      <c r="B18" s="46" t="s">
        <v>92</v>
      </c>
      <c r="C18" s="47">
        <v>4900</v>
      </c>
      <c r="T18" s="38" t="s">
        <v>174</v>
      </c>
      <c r="U18" s="76">
        <v>10000</v>
      </c>
      <c r="V18" s="37"/>
    </row>
    <row r="19" spans="2:22" ht="15" thickBot="1" x14ac:dyDescent="0.35">
      <c r="B19" s="53" t="s">
        <v>93</v>
      </c>
      <c r="C19" s="51" t="s">
        <v>88</v>
      </c>
      <c r="T19" s="38" t="s">
        <v>175</v>
      </c>
      <c r="U19" s="76">
        <v>50000</v>
      </c>
      <c r="V19" s="37"/>
    </row>
    <row r="20" spans="2:22" ht="15" thickBot="1" x14ac:dyDescent="0.35">
      <c r="B20" s="46" t="s">
        <v>94</v>
      </c>
      <c r="C20" s="47">
        <v>515.14</v>
      </c>
      <c r="T20" s="38" t="s">
        <v>176</v>
      </c>
      <c r="U20" s="76"/>
      <c r="V20" s="37"/>
    </row>
    <row r="21" spans="2:22" ht="36.6" thickBot="1" x14ac:dyDescent="0.35">
      <c r="B21" s="64" t="s">
        <v>95</v>
      </c>
      <c r="C21" s="66">
        <v>553575.31000000006</v>
      </c>
      <c r="T21" s="39" t="s">
        <v>51</v>
      </c>
      <c r="U21" s="77">
        <f>SUM(U6:U19)</f>
        <v>671247.5</v>
      </c>
      <c r="V21" s="37"/>
    </row>
    <row r="24" spans="2:22" ht="15" thickBot="1" x14ac:dyDescent="0.35"/>
    <row r="25" spans="2:22" ht="15" thickBot="1" x14ac:dyDescent="0.35">
      <c r="B25" s="54" t="s">
        <v>0</v>
      </c>
      <c r="C25" s="55" t="s">
        <v>13</v>
      </c>
      <c r="L25" s="10" t="s">
        <v>16</v>
      </c>
      <c r="M25" s="10" t="s">
        <v>13</v>
      </c>
      <c r="T25" s="40" t="s">
        <v>16</v>
      </c>
      <c r="U25" s="10" t="s">
        <v>13</v>
      </c>
      <c r="V25" s="10" t="s">
        <v>71</v>
      </c>
    </row>
    <row r="26" spans="2:22" ht="15" thickBot="1" x14ac:dyDescent="0.35">
      <c r="B26" s="57" t="s">
        <v>96</v>
      </c>
      <c r="C26" s="47">
        <v>21466.71</v>
      </c>
      <c r="L26" s="3" t="s">
        <v>27</v>
      </c>
      <c r="M26" s="140">
        <v>133514.74</v>
      </c>
      <c r="T26" s="38" t="s">
        <v>27</v>
      </c>
      <c r="U26" s="78">
        <v>140190</v>
      </c>
      <c r="V26" s="39" t="s">
        <v>165</v>
      </c>
    </row>
    <row r="27" spans="2:22" ht="15" thickBot="1" x14ac:dyDescent="0.35">
      <c r="B27" s="57" t="s">
        <v>97</v>
      </c>
      <c r="C27" s="58">
        <v>20337.52</v>
      </c>
      <c r="L27" s="3" t="s">
        <v>28</v>
      </c>
      <c r="M27" s="140">
        <v>24006.09</v>
      </c>
      <c r="T27" s="38" t="s">
        <v>28</v>
      </c>
      <c r="U27" s="78">
        <v>25206</v>
      </c>
      <c r="V27" s="39" t="s">
        <v>164</v>
      </c>
    </row>
    <row r="28" spans="2:22" ht="15" thickBot="1" x14ac:dyDescent="0.35">
      <c r="B28" s="57" t="s">
        <v>98</v>
      </c>
      <c r="C28" s="47">
        <v>3907.86</v>
      </c>
      <c r="L28" s="3" t="s">
        <v>29</v>
      </c>
      <c r="M28" s="140">
        <v>66845.38</v>
      </c>
      <c r="T28" s="38" t="s">
        <v>29</v>
      </c>
      <c r="U28" s="78">
        <v>0</v>
      </c>
      <c r="V28" s="39" t="s">
        <v>75</v>
      </c>
    </row>
    <row r="29" spans="2:22" ht="15" thickBot="1" x14ac:dyDescent="0.35">
      <c r="B29" s="60" t="s">
        <v>99</v>
      </c>
      <c r="C29" s="58">
        <v>115704.12</v>
      </c>
      <c r="L29" s="3" t="s">
        <v>166</v>
      </c>
      <c r="M29" s="140">
        <v>14200</v>
      </c>
      <c r="T29" s="38" t="s">
        <v>167</v>
      </c>
      <c r="U29" s="78">
        <v>10800</v>
      </c>
      <c r="V29" s="39" t="s">
        <v>168</v>
      </c>
    </row>
    <row r="30" spans="2:22" ht="28.2" thickBot="1" x14ac:dyDescent="0.35">
      <c r="B30" s="57" t="s">
        <v>100</v>
      </c>
      <c r="C30" s="47">
        <v>18083.96</v>
      </c>
      <c r="L30" s="3" t="s">
        <v>41</v>
      </c>
      <c r="M30" s="140">
        <v>4740.03</v>
      </c>
      <c r="T30" s="38" t="s">
        <v>41</v>
      </c>
      <c r="U30" s="78">
        <v>5214</v>
      </c>
      <c r="V30" s="39" t="s">
        <v>169</v>
      </c>
    </row>
    <row r="31" spans="2:22" ht="15" thickBot="1" x14ac:dyDescent="0.35">
      <c r="B31" s="57" t="s">
        <v>101</v>
      </c>
      <c r="C31" s="58">
        <v>1200</v>
      </c>
      <c r="L31" s="3" t="s">
        <v>42</v>
      </c>
      <c r="M31" s="140">
        <v>19510.77</v>
      </c>
      <c r="T31" s="38" t="s">
        <v>42</v>
      </c>
      <c r="U31" s="78">
        <v>21462</v>
      </c>
      <c r="V31" s="39" t="s">
        <v>169</v>
      </c>
    </row>
    <row r="32" spans="2:22" ht="15" thickBot="1" x14ac:dyDescent="0.35">
      <c r="B32" s="57" t="s">
        <v>102</v>
      </c>
      <c r="C32" s="47">
        <v>3060.49</v>
      </c>
      <c r="L32" s="3" t="s">
        <v>43</v>
      </c>
      <c r="M32" s="140">
        <v>3454.49</v>
      </c>
      <c r="T32" s="38" t="s">
        <v>43</v>
      </c>
      <c r="U32" s="78">
        <v>3800</v>
      </c>
      <c r="V32" s="39" t="s">
        <v>169</v>
      </c>
    </row>
    <row r="33" spans="2:22" ht="15" thickBot="1" x14ac:dyDescent="0.35">
      <c r="B33" s="57" t="s">
        <v>103</v>
      </c>
      <c r="C33" s="58">
        <v>1846.25</v>
      </c>
      <c r="L33" s="3" t="s">
        <v>44</v>
      </c>
      <c r="M33" s="140">
        <v>5064.1499999999996</v>
      </c>
      <c r="T33" s="38" t="s">
        <v>44</v>
      </c>
      <c r="U33" s="78">
        <v>5571</v>
      </c>
      <c r="V33" s="39" t="s">
        <v>169</v>
      </c>
    </row>
    <row r="34" spans="2:22" ht="15" thickBot="1" x14ac:dyDescent="0.35">
      <c r="B34" s="57" t="s">
        <v>104</v>
      </c>
      <c r="C34" s="47">
        <v>7685</v>
      </c>
      <c r="L34" s="3" t="s">
        <v>30</v>
      </c>
      <c r="M34" s="140">
        <v>24484.07</v>
      </c>
      <c r="T34" s="38" t="s">
        <v>30</v>
      </c>
      <c r="U34" s="78">
        <v>26933</v>
      </c>
      <c r="V34" s="39" t="s">
        <v>74</v>
      </c>
    </row>
    <row r="35" spans="2:22" ht="15" thickBot="1" x14ac:dyDescent="0.35">
      <c r="B35" s="57" t="s">
        <v>105</v>
      </c>
      <c r="C35" s="58">
        <v>14883.44</v>
      </c>
      <c r="L35" s="3" t="s">
        <v>37</v>
      </c>
      <c r="M35" s="140">
        <v>25408.99</v>
      </c>
      <c r="T35" s="38" t="s">
        <v>37</v>
      </c>
      <c r="U35" s="78">
        <v>27952</v>
      </c>
      <c r="V35" s="39" t="s">
        <v>74</v>
      </c>
    </row>
    <row r="36" spans="2:22" ht="15" thickBot="1" x14ac:dyDescent="0.35">
      <c r="B36" s="57" t="s">
        <v>106</v>
      </c>
      <c r="C36" s="47">
        <v>26663.52</v>
      </c>
      <c r="L36" s="3" t="s">
        <v>31</v>
      </c>
      <c r="M36" s="140">
        <v>14896.76</v>
      </c>
      <c r="T36" s="38" t="s">
        <v>31</v>
      </c>
      <c r="U36" s="78">
        <v>16388</v>
      </c>
      <c r="V36" s="39" t="s">
        <v>74</v>
      </c>
    </row>
    <row r="37" spans="2:22" ht="15" thickBot="1" x14ac:dyDescent="0.35">
      <c r="B37" s="57" t="s">
        <v>107</v>
      </c>
      <c r="C37" s="58">
        <v>20375.759999999998</v>
      </c>
      <c r="L37" s="3" t="s">
        <v>32</v>
      </c>
      <c r="M37" s="140">
        <v>18592.71</v>
      </c>
      <c r="T37" s="38" t="s">
        <v>76</v>
      </c>
      <c r="U37" s="78">
        <v>20451</v>
      </c>
      <c r="V37" s="39" t="s">
        <v>74</v>
      </c>
    </row>
    <row r="38" spans="2:22" ht="15" thickBot="1" x14ac:dyDescent="0.35">
      <c r="B38" s="57" t="s">
        <v>108</v>
      </c>
      <c r="C38" s="47">
        <v>5092.79</v>
      </c>
      <c r="L38" s="3" t="s">
        <v>33</v>
      </c>
      <c r="M38" s="140">
        <v>15671.78</v>
      </c>
      <c r="T38" s="38" t="s">
        <v>33</v>
      </c>
      <c r="U38" s="78">
        <v>18806</v>
      </c>
      <c r="V38" s="39" t="s">
        <v>170</v>
      </c>
    </row>
    <row r="39" spans="2:22" ht="28.2" thickBot="1" x14ac:dyDescent="0.35">
      <c r="B39" s="57" t="s">
        <v>109</v>
      </c>
      <c r="C39" s="58">
        <v>3859.72</v>
      </c>
      <c r="L39" s="3" t="s">
        <v>34</v>
      </c>
      <c r="M39" s="140">
        <v>5050</v>
      </c>
      <c r="T39" s="38" t="s">
        <v>34</v>
      </c>
      <c r="U39" s="78">
        <v>5556</v>
      </c>
      <c r="V39" s="39" t="s">
        <v>74</v>
      </c>
    </row>
    <row r="40" spans="2:22" ht="15" thickBot="1" x14ac:dyDescent="0.35">
      <c r="B40" s="57" t="s">
        <v>110</v>
      </c>
      <c r="C40" s="47">
        <v>1624.46</v>
      </c>
      <c r="L40" s="3" t="s">
        <v>35</v>
      </c>
      <c r="M40" s="140">
        <v>480</v>
      </c>
      <c r="T40" s="38" t="s">
        <v>35</v>
      </c>
      <c r="U40" s="78">
        <v>528</v>
      </c>
      <c r="V40" s="39" t="s">
        <v>74</v>
      </c>
    </row>
    <row r="41" spans="2:22" ht="28.2" thickBot="1" x14ac:dyDescent="0.35">
      <c r="B41" s="57" t="s">
        <v>111</v>
      </c>
      <c r="C41" s="58">
        <v>2377.12</v>
      </c>
      <c r="L41" s="3" t="s">
        <v>36</v>
      </c>
      <c r="M41" s="140">
        <v>3640</v>
      </c>
      <c r="T41" s="38" t="s">
        <v>36</v>
      </c>
      <c r="U41" s="78">
        <v>0</v>
      </c>
      <c r="V41" s="39" t="s">
        <v>75</v>
      </c>
    </row>
    <row r="42" spans="2:22" ht="15" thickBot="1" x14ac:dyDescent="0.35">
      <c r="B42" s="57" t="s">
        <v>112</v>
      </c>
      <c r="C42" s="47">
        <v>1366</v>
      </c>
      <c r="L42" s="3" t="s">
        <v>103</v>
      </c>
      <c r="M42" s="140">
        <v>1098.5999999999999</v>
      </c>
      <c r="T42" s="38" t="s">
        <v>103</v>
      </c>
      <c r="U42" s="78">
        <v>1209</v>
      </c>
      <c r="V42" s="39" t="s">
        <v>74</v>
      </c>
    </row>
    <row r="43" spans="2:22" ht="15" thickBot="1" x14ac:dyDescent="0.35">
      <c r="B43" s="57" t="s">
        <v>113</v>
      </c>
      <c r="C43" s="58">
        <v>3073</v>
      </c>
      <c r="L43" s="3" t="s">
        <v>48</v>
      </c>
      <c r="M43" s="140">
        <v>411</v>
      </c>
      <c r="T43" s="38" t="s">
        <v>48</v>
      </c>
      <c r="U43" s="78">
        <v>452</v>
      </c>
      <c r="V43" s="39" t="s">
        <v>74</v>
      </c>
    </row>
    <row r="44" spans="2:22" ht="28.2" thickBot="1" x14ac:dyDescent="0.35">
      <c r="B44" s="57" t="s">
        <v>114</v>
      </c>
      <c r="C44" s="47">
        <v>2245.6</v>
      </c>
      <c r="L44" s="3" t="s">
        <v>38</v>
      </c>
      <c r="M44" s="140">
        <v>375</v>
      </c>
      <c r="T44" s="38" t="s">
        <v>39</v>
      </c>
      <c r="U44" s="78">
        <v>110</v>
      </c>
      <c r="V44" s="39" t="s">
        <v>75</v>
      </c>
    </row>
    <row r="45" spans="2:22" ht="28.2" thickBot="1" x14ac:dyDescent="0.35">
      <c r="B45" s="57" t="s">
        <v>115</v>
      </c>
      <c r="C45" s="58">
        <v>4427.32</v>
      </c>
      <c r="L45" s="3" t="s">
        <v>39</v>
      </c>
      <c r="M45" s="140">
        <v>100</v>
      </c>
      <c r="T45" s="38" t="s">
        <v>45</v>
      </c>
      <c r="U45" s="78">
        <v>7062</v>
      </c>
      <c r="V45" s="39" t="s">
        <v>74</v>
      </c>
    </row>
    <row r="46" spans="2:22" ht="15" thickBot="1" x14ac:dyDescent="0.35">
      <c r="B46" s="57" t="s">
        <v>116</v>
      </c>
      <c r="C46" s="47">
        <v>3941.91</v>
      </c>
      <c r="L46" s="3" t="s">
        <v>45</v>
      </c>
      <c r="M46" s="140">
        <v>6421.33</v>
      </c>
      <c r="T46" s="38" t="s">
        <v>40</v>
      </c>
      <c r="U46" s="78">
        <v>440</v>
      </c>
      <c r="V46" s="39" t="s">
        <v>74</v>
      </c>
    </row>
    <row r="47" spans="2:22" ht="28.2" thickBot="1" x14ac:dyDescent="0.35">
      <c r="B47" s="57" t="s">
        <v>117</v>
      </c>
      <c r="C47" s="58">
        <v>850</v>
      </c>
      <c r="L47" s="3" t="s">
        <v>40</v>
      </c>
      <c r="M47" s="140">
        <v>400</v>
      </c>
      <c r="T47" s="38" t="s">
        <v>47</v>
      </c>
      <c r="U47" s="78">
        <v>1232</v>
      </c>
      <c r="V47" s="39" t="s">
        <v>74</v>
      </c>
    </row>
    <row r="48" spans="2:22" ht="15" thickBot="1" x14ac:dyDescent="0.35">
      <c r="B48" s="60" t="s">
        <v>118</v>
      </c>
      <c r="C48" s="52" t="s">
        <v>88</v>
      </c>
      <c r="L48" s="3" t="s">
        <v>46</v>
      </c>
      <c r="M48" s="140">
        <v>1861.34</v>
      </c>
      <c r="T48" s="38" t="s">
        <v>49</v>
      </c>
      <c r="U48" s="78">
        <v>515</v>
      </c>
      <c r="V48" s="39" t="s">
        <v>74</v>
      </c>
    </row>
    <row r="49" spans="1:22" ht="28.2" thickBot="1" x14ac:dyDescent="0.35">
      <c r="B49" s="60" t="s">
        <v>119</v>
      </c>
      <c r="C49" s="58">
        <v>132541.74</v>
      </c>
      <c r="L49" s="3" t="s">
        <v>47</v>
      </c>
      <c r="M49" s="140">
        <v>1121.28</v>
      </c>
      <c r="T49" s="38" t="s">
        <v>72</v>
      </c>
      <c r="U49" s="78">
        <v>6050</v>
      </c>
      <c r="V49" s="39" t="s">
        <v>74</v>
      </c>
    </row>
    <row r="50" spans="1:22" ht="15" thickBot="1" x14ac:dyDescent="0.35">
      <c r="B50" s="57" t="s">
        <v>120</v>
      </c>
      <c r="C50" s="47">
        <v>3059.7</v>
      </c>
      <c r="L50" s="3" t="s">
        <v>49</v>
      </c>
      <c r="M50" s="140">
        <v>468</v>
      </c>
      <c r="T50" s="38" t="s">
        <v>178</v>
      </c>
      <c r="U50" s="78">
        <v>25000</v>
      </c>
      <c r="V50" s="39"/>
    </row>
    <row r="51" spans="1:22" ht="15" thickBot="1" x14ac:dyDescent="0.35">
      <c r="B51" s="57" t="s">
        <v>121</v>
      </c>
      <c r="C51" s="58">
        <v>2615</v>
      </c>
      <c r="L51" s="3" t="s">
        <v>72</v>
      </c>
      <c r="M51" s="140">
        <v>5500</v>
      </c>
      <c r="T51" s="38" t="s">
        <v>179</v>
      </c>
      <c r="U51" s="78">
        <v>10000</v>
      </c>
      <c r="V51" s="39"/>
    </row>
    <row r="52" spans="1:22" ht="18.600000000000001" thickBot="1" x14ac:dyDescent="0.4">
      <c r="B52" s="57" t="s">
        <v>122</v>
      </c>
      <c r="C52" s="47">
        <v>178.88</v>
      </c>
      <c r="L52" s="34" t="s">
        <v>51</v>
      </c>
      <c r="M52" s="141">
        <v>397316.51</v>
      </c>
      <c r="T52" s="38" t="s">
        <v>180</v>
      </c>
      <c r="U52" s="78">
        <v>10000</v>
      </c>
      <c r="V52" s="39"/>
    </row>
    <row r="53" spans="1:22" ht="18.600000000000001" thickBot="1" x14ac:dyDescent="0.4">
      <c r="B53" s="57" t="s">
        <v>123</v>
      </c>
      <c r="C53" s="58">
        <v>8645.0499999999993</v>
      </c>
      <c r="T53" s="34" t="s">
        <v>51</v>
      </c>
      <c r="U53" s="79">
        <v>390927</v>
      </c>
      <c r="V53" s="38"/>
    </row>
    <row r="54" spans="1:22" ht="15" thickBot="1" x14ac:dyDescent="0.35">
      <c r="B54" s="57" t="s">
        <v>124</v>
      </c>
      <c r="C54" s="47">
        <v>8312.16</v>
      </c>
      <c r="U54" s="157">
        <f>SUM(U26:U52)</f>
        <v>390927</v>
      </c>
    </row>
    <row r="55" spans="1:22" ht="15" thickBot="1" x14ac:dyDescent="0.35">
      <c r="B55" s="57" t="s">
        <v>125</v>
      </c>
      <c r="C55" s="58">
        <v>22592.82</v>
      </c>
    </row>
    <row r="56" spans="1:22" ht="36.6" thickBot="1" x14ac:dyDescent="0.35">
      <c r="B56" s="68" t="s">
        <v>126</v>
      </c>
      <c r="C56" s="69">
        <v>462017.9</v>
      </c>
    </row>
    <row r="59" spans="1:22" ht="15" thickBot="1" x14ac:dyDescent="0.35"/>
    <row r="60" spans="1:22" ht="24" thickBot="1" x14ac:dyDescent="0.5">
      <c r="B60" s="144" t="s">
        <v>129</v>
      </c>
      <c r="C60" s="179">
        <v>91557.41</v>
      </c>
      <c r="D60" s="180"/>
      <c r="E60" s="180"/>
      <c r="F60" s="180"/>
      <c r="G60" s="181"/>
      <c r="H60" s="192"/>
      <c r="I60" s="192"/>
      <c r="J60" s="192"/>
      <c r="L60" s="145" t="s">
        <v>129</v>
      </c>
      <c r="M60" s="182">
        <v>91655.96</v>
      </c>
      <c r="N60" s="182"/>
      <c r="O60" s="182"/>
      <c r="P60" s="182"/>
      <c r="Q60" s="182"/>
      <c r="T60" s="145" t="s">
        <v>129</v>
      </c>
      <c r="U60" s="146">
        <v>280320</v>
      </c>
    </row>
    <row r="61" spans="1:22" ht="23.4" x14ac:dyDescent="0.45">
      <c r="B61" s="201" t="s">
        <v>417</v>
      </c>
      <c r="C61" s="192">
        <v>192531.89</v>
      </c>
      <c r="D61" s="192"/>
      <c r="E61" s="192"/>
      <c r="F61" s="192"/>
      <c r="G61" s="192">
        <v>192531.89</v>
      </c>
      <c r="H61" s="192"/>
      <c r="I61" s="192"/>
      <c r="J61" s="192"/>
      <c r="L61" s="201"/>
      <c r="M61" s="202"/>
      <c r="N61" s="202"/>
      <c r="O61" s="202"/>
      <c r="P61" s="202"/>
      <c r="Q61" s="202"/>
      <c r="T61" s="201"/>
      <c r="U61" s="203"/>
    </row>
    <row r="62" spans="1:22" hidden="1" x14ac:dyDescent="0.3">
      <c r="A62" s="206"/>
      <c r="B62" s="206"/>
      <c r="C62" s="206"/>
      <c r="D62" s="206"/>
      <c r="E62" s="206"/>
      <c r="F62" s="206"/>
      <c r="G62" s="206"/>
      <c r="H62" s="206"/>
    </row>
    <row r="63" spans="1:22" ht="17.399999999999999" hidden="1" x14ac:dyDescent="0.3">
      <c r="A63" s="206"/>
      <c r="B63" s="207">
        <v>2024</v>
      </c>
      <c r="C63" s="204">
        <v>2025</v>
      </c>
      <c r="D63" s="205"/>
      <c r="E63" s="205"/>
      <c r="F63" s="205"/>
      <c r="G63" s="204">
        <v>2026</v>
      </c>
      <c r="H63" s="193" t="s">
        <v>401</v>
      </c>
      <c r="I63" s="193" t="s">
        <v>402</v>
      </c>
    </row>
    <row r="64" spans="1:22" ht="17.399999999999999" hidden="1" x14ac:dyDescent="0.35">
      <c r="A64" s="204" t="s">
        <v>397</v>
      </c>
      <c r="B64" s="195">
        <f>C21</f>
        <v>553575.31000000006</v>
      </c>
      <c r="C64" s="196">
        <f>M17</f>
        <v>488972.47</v>
      </c>
      <c r="D64" s="197"/>
      <c r="E64" s="197"/>
      <c r="F64" s="197"/>
      <c r="G64" s="198">
        <f>U21</f>
        <v>671247.5</v>
      </c>
      <c r="H64" s="208">
        <f>(C64-B64)/B64</f>
        <v>-0.11670108625328698</v>
      </c>
      <c r="I64" s="208">
        <f>(G64-C64)/C64</f>
        <v>0.37277155910229476</v>
      </c>
      <c r="J64" t="s">
        <v>400</v>
      </c>
      <c r="R64" s="178"/>
      <c r="S64" s="178"/>
      <c r="T64" s="178"/>
      <c r="U64" s="178"/>
      <c r="V64" s="178"/>
    </row>
    <row r="65" spans="1:9" ht="17.399999999999999" hidden="1" x14ac:dyDescent="0.3">
      <c r="A65" s="194" t="s">
        <v>398</v>
      </c>
      <c r="B65" s="195">
        <f>C56</f>
        <v>462017.9</v>
      </c>
      <c r="C65" s="195">
        <f>M52</f>
        <v>397316.51</v>
      </c>
      <c r="D65" s="197"/>
      <c r="E65" s="197"/>
      <c r="F65" s="197"/>
      <c r="G65" s="199">
        <f>U53</f>
        <v>390927</v>
      </c>
      <c r="H65" s="208">
        <f>(C65-B65)/C65</f>
        <v>-0.16284596378841648</v>
      </c>
      <c r="I65" s="208">
        <f>(G65-C65)/C65</f>
        <v>-1.6081662450926112E-2</v>
      </c>
    </row>
    <row r="66" spans="1:9" ht="17.399999999999999" hidden="1" x14ac:dyDescent="0.3">
      <c r="A66" s="194" t="s">
        <v>399</v>
      </c>
      <c r="B66" s="200">
        <f>C60</f>
        <v>91557.41</v>
      </c>
      <c r="C66" s="200">
        <f>M60</f>
        <v>91655.96</v>
      </c>
      <c r="D66" s="197"/>
      <c r="E66" s="197"/>
      <c r="F66" s="197"/>
      <c r="G66" s="200">
        <f>U60</f>
        <v>280320</v>
      </c>
      <c r="H66" s="208">
        <f>(C66-B66)/B66</f>
        <v>1.0763738292728345E-3</v>
      </c>
      <c r="I66" s="208">
        <f>(G66-C66)/C66</f>
        <v>2.0583935840069754</v>
      </c>
    </row>
    <row r="67" spans="1:9" hidden="1" x14ac:dyDescent="0.3"/>
    <row r="68" spans="1:9" hidden="1" x14ac:dyDescent="0.3">
      <c r="B68" t="s">
        <v>403</v>
      </c>
    </row>
    <row r="69" spans="1:9" hidden="1" x14ac:dyDescent="0.3"/>
    <row r="70" spans="1:9" hidden="1" x14ac:dyDescent="0.3"/>
    <row r="71" spans="1:9" hidden="1" x14ac:dyDescent="0.3"/>
    <row r="72" spans="1:9" hidden="1" x14ac:dyDescent="0.3"/>
  </sheetData>
  <mergeCells count="12">
    <mergeCell ref="A3:G3"/>
    <mergeCell ref="L3:R3"/>
    <mergeCell ref="T3:Z3"/>
    <mergeCell ref="C60:G60"/>
    <mergeCell ref="M60:Q60"/>
    <mergeCell ref="R64:V64"/>
    <mergeCell ref="A1:G1"/>
    <mergeCell ref="L1:R1"/>
    <mergeCell ref="T1:Z1"/>
    <mergeCell ref="A2:G2"/>
    <mergeCell ref="L2:R2"/>
    <mergeCell ref="T2:Z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CCCF9-4A5E-4502-8A44-F5A3FA03E6C3}">
  <sheetPr>
    <tabColor theme="9" tint="-0.249977111117893"/>
  </sheetPr>
  <dimension ref="A1:R11"/>
  <sheetViews>
    <sheetView topLeftCell="A22" workbookViewId="0">
      <selection activeCell="R28" sqref="R28"/>
    </sheetView>
  </sheetViews>
  <sheetFormatPr defaultRowHeight="18" x14ac:dyDescent="0.35"/>
  <cols>
    <col min="1" max="1" width="32.21875" style="211" customWidth="1"/>
    <col min="2" max="2" width="23.21875" style="211" customWidth="1"/>
    <col min="3" max="3" width="22.33203125" style="211" customWidth="1"/>
    <col min="4" max="4" width="0.44140625" style="211" customWidth="1"/>
    <col min="5" max="5" width="14.44140625" style="211" hidden="1" customWidth="1"/>
    <col min="6" max="6" width="13.44140625" style="211" hidden="1" customWidth="1"/>
    <col min="7" max="8" width="25.33203125" style="211" customWidth="1"/>
    <col min="9" max="9" width="13.5546875" style="211" customWidth="1"/>
    <col min="10" max="10" width="12.5546875" style="211" customWidth="1"/>
    <col min="11" max="16384" width="8.88671875" style="211"/>
  </cols>
  <sheetData>
    <row r="1" spans="1:10" ht="24.6" customHeight="1" x14ac:dyDescent="0.35">
      <c r="A1" s="209" t="s">
        <v>62</v>
      </c>
      <c r="B1" s="209"/>
      <c r="C1" s="209"/>
      <c r="D1" s="209"/>
      <c r="E1" s="209"/>
      <c r="F1" s="209"/>
      <c r="G1" s="209"/>
      <c r="H1" s="210"/>
      <c r="I1" s="210"/>
      <c r="J1" s="210"/>
    </row>
    <row r="2" spans="1:10" ht="16.8" customHeight="1" x14ac:dyDescent="0.35">
      <c r="A2" s="209" t="s">
        <v>66</v>
      </c>
      <c r="B2" s="209"/>
      <c r="C2" s="209"/>
      <c r="D2" s="209"/>
      <c r="E2" s="209"/>
      <c r="F2" s="209"/>
      <c r="G2" s="209"/>
      <c r="H2" s="210"/>
      <c r="I2" s="210"/>
      <c r="J2" s="210"/>
    </row>
    <row r="3" spans="1:10" ht="21" customHeight="1" x14ac:dyDescent="0.35">
      <c r="A3" s="212" t="s">
        <v>416</v>
      </c>
      <c r="B3" s="212"/>
      <c r="C3" s="212"/>
      <c r="D3" s="212"/>
      <c r="E3" s="212"/>
      <c r="F3" s="212"/>
      <c r="G3" s="212"/>
      <c r="H3" s="213"/>
      <c r="I3" s="213"/>
      <c r="J3" s="213"/>
    </row>
    <row r="4" spans="1:10" x14ac:dyDescent="0.35">
      <c r="A4" s="210"/>
      <c r="B4" s="210"/>
      <c r="C4" s="210"/>
      <c r="D4" s="210"/>
      <c r="E4" s="210"/>
      <c r="F4" s="210"/>
      <c r="G4" s="210"/>
      <c r="H4" s="210"/>
      <c r="I4" s="210"/>
      <c r="J4" s="210"/>
    </row>
    <row r="5" spans="1:10" x14ac:dyDescent="0.35">
      <c r="A5" s="214"/>
      <c r="B5" s="207">
        <v>2024</v>
      </c>
      <c r="C5" s="204">
        <v>2025</v>
      </c>
      <c r="D5" s="215"/>
      <c r="E5" s="215"/>
      <c r="F5" s="215"/>
      <c r="G5" s="204">
        <v>2026</v>
      </c>
      <c r="H5" s="193" t="s">
        <v>401</v>
      </c>
      <c r="I5" s="193" t="s">
        <v>402</v>
      </c>
    </row>
    <row r="6" spans="1:10" x14ac:dyDescent="0.35">
      <c r="A6" s="204" t="s">
        <v>397</v>
      </c>
      <c r="B6" s="216">
        <v>553575.31000000006</v>
      </c>
      <c r="C6" s="217">
        <v>488972.47</v>
      </c>
      <c r="D6" s="218"/>
      <c r="E6" s="218"/>
      <c r="F6" s="218"/>
      <c r="G6" s="219">
        <v>671247.5</v>
      </c>
      <c r="H6" s="220">
        <v>-0.11670108625328698</v>
      </c>
      <c r="I6" s="220">
        <v>0.37277155910229476</v>
      </c>
      <c r="J6" s="211" t="s">
        <v>415</v>
      </c>
    </row>
    <row r="7" spans="1:10" x14ac:dyDescent="0.35">
      <c r="A7" s="194" t="s">
        <v>398</v>
      </c>
      <c r="B7" s="216">
        <v>462017.9</v>
      </c>
      <c r="C7" s="216">
        <v>397316.51</v>
      </c>
      <c r="D7" s="218"/>
      <c r="E7" s="218"/>
      <c r="F7" s="218"/>
      <c r="G7" s="221">
        <v>390927</v>
      </c>
      <c r="H7" s="220">
        <v>-0.16284596378841648</v>
      </c>
      <c r="I7" s="220">
        <v>-1.6081662450926112E-2</v>
      </c>
    </row>
    <row r="8" spans="1:10" x14ac:dyDescent="0.35">
      <c r="A8" s="194" t="s">
        <v>399</v>
      </c>
      <c r="B8" s="222">
        <v>91557.41</v>
      </c>
      <c r="C8" s="222">
        <v>91655.96</v>
      </c>
      <c r="D8" s="218"/>
      <c r="E8" s="218"/>
      <c r="F8" s="218"/>
      <c r="G8" s="222">
        <v>280320</v>
      </c>
      <c r="H8" s="220">
        <v>1.0763738292728345E-3</v>
      </c>
      <c r="I8" s="220">
        <v>2.0583935840069754</v>
      </c>
    </row>
    <row r="10" spans="1:10" x14ac:dyDescent="0.35">
      <c r="B10" s="211" t="s">
        <v>403</v>
      </c>
    </row>
    <row r="11" spans="1:10" x14ac:dyDescent="0.35">
      <c r="B11" s="211" t="s">
        <v>414</v>
      </c>
    </row>
  </sheetData>
  <mergeCells count="3">
    <mergeCell ref="A3:G3"/>
    <mergeCell ref="A1:G1"/>
    <mergeCell ref="A2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NCSC_Monthly_Report</vt:lpstr>
      <vt:lpstr>NCSC_2025_Quaterly_Report</vt:lpstr>
      <vt:lpstr>NSC_Projected_Report_2026</vt:lpstr>
      <vt:lpstr>Annual_Report_Comparision4,5,6</vt:lpstr>
      <vt:lpstr>Sheet1</vt:lpstr>
      <vt:lpstr>NCSC_Report_2024</vt:lpstr>
      <vt:lpstr>Final Combined Statement</vt:lpstr>
      <vt:lpstr>Nutshell 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sudin neupane</dc:creator>
  <cp:lastModifiedBy>Murali Adhikari TX</cp:lastModifiedBy>
  <cp:lastPrinted>2026-02-06T05:13:44Z</cp:lastPrinted>
  <dcterms:created xsi:type="dcterms:W3CDTF">2026-02-01T02:50:36Z</dcterms:created>
  <dcterms:modified xsi:type="dcterms:W3CDTF">2026-02-07T20:51:02Z</dcterms:modified>
</cp:coreProperties>
</file>